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ul\Kasutaja Raul dokumendid alates juuli 2014\Liiklusohutuse osakond alates 01-07-2014\LOP elluviimiskava\KOV tegevused\Kooli ümbruse liikluskeskkonna ohutus\KLO hindamisvahend 13.04.2023\"/>
    </mc:Choice>
  </mc:AlternateContent>
  <xr:revisionPtr revIDLastSave="0" documentId="8_{F18291CE-3D6C-48BF-B46C-8C7A6341A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oli lähiümbrus" sheetId="4" r:id="rId1"/>
    <sheet name="Reguleerimata ülekäik" sheetId="1" r:id="rId2"/>
    <sheet name="Reguleeritav ülekäik" sheetId="2" r:id="rId3"/>
    <sheet name="risk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D30" i="2" l="1"/>
  <c r="D8" i="1"/>
  <c r="D35" i="1"/>
  <c r="H14" i="4"/>
  <c r="H17" i="4"/>
  <c r="H21" i="4"/>
  <c r="H15" i="4"/>
  <c r="D19" i="2"/>
  <c r="D32" i="2"/>
  <c r="D37" i="1"/>
  <c r="D31" i="2"/>
  <c r="D36" i="1"/>
  <c r="D21" i="1"/>
  <c r="D33" i="1"/>
  <c r="D26" i="1"/>
  <c r="D31" i="1" l="1"/>
  <c r="H36" i="4"/>
  <c r="D7" i="2"/>
  <c r="D9" i="1"/>
  <c r="H30" i="4"/>
  <c r="H22" i="4"/>
  <c r="H5" i="4"/>
  <c r="H32" i="4"/>
  <c r="H37" i="4"/>
  <c r="H35" i="4"/>
  <c r="H34" i="4"/>
  <c r="H33" i="4"/>
  <c r="H29" i="4"/>
  <c r="H27" i="4"/>
  <c r="H28" i="4"/>
  <c r="H26" i="4"/>
  <c r="H25" i="4"/>
  <c r="H24" i="4"/>
  <c r="H23" i="4"/>
  <c r="H20" i="4"/>
  <c r="H19" i="4"/>
  <c r="H18" i="4"/>
  <c r="H16" i="4"/>
  <c r="H13" i="4"/>
  <c r="H12" i="4"/>
  <c r="H10" i="4"/>
  <c r="H9" i="4"/>
  <c r="H7" i="4"/>
  <c r="H6" i="4"/>
  <c r="H4" i="4"/>
  <c r="H3" i="4"/>
  <c r="H39" i="4" s="1"/>
  <c r="D11" i="1"/>
  <c r="D15" i="1"/>
  <c r="D14" i="1"/>
  <c r="D24" i="1"/>
  <c r="D28" i="1"/>
  <c r="D39" i="1"/>
  <c r="D34" i="2"/>
  <c r="D24" i="2"/>
  <c r="H40" i="4" l="1"/>
  <c r="G41" i="4" s="1"/>
  <c r="D22" i="2"/>
  <c r="D20" i="2"/>
  <c r="D18" i="2"/>
  <c r="D14" i="2"/>
  <c r="D9" i="2"/>
  <c r="D12" i="1"/>
  <c r="D22" i="1"/>
  <c r="D18" i="1"/>
  <c r="D20" i="1"/>
  <c r="D10" i="1"/>
  <c r="D8" i="2"/>
  <c r="D11" i="2"/>
  <c r="D12" i="2"/>
  <c r="D13" i="2"/>
  <c r="D15" i="2"/>
  <c r="D16" i="2"/>
  <c r="D17" i="2"/>
  <c r="D23" i="2"/>
  <c r="D25" i="2"/>
  <c r="D26" i="2"/>
  <c r="D27" i="2"/>
  <c r="D28" i="2"/>
  <c r="D27" i="1"/>
  <c r="D32" i="1"/>
  <c r="D17" i="1"/>
  <c r="D29" i="1"/>
  <c r="D30" i="1"/>
  <c r="D16" i="1"/>
  <c r="D19" i="1"/>
  <c r="D25" i="1"/>
  <c r="D36" i="2" l="1"/>
  <c r="D41" i="1"/>
  <c r="D42" i="1" s="1"/>
  <c r="C43" i="1" s="1"/>
  <c r="D37" i="2" l="1"/>
  <c r="C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Rom</author>
    <author>Dago Antov</author>
  </authors>
  <commentList>
    <comment ref="C8" authorId="0" shapeId="0" xr:uid="{434DC071-65E4-43CC-B70E-DCAC7C46B07C}">
      <text>
        <r>
          <rPr>
            <sz val="9"/>
            <color indexed="81"/>
            <rFont val="Segoe UI"/>
            <family val="2"/>
            <charset val="186"/>
          </rPr>
          <t>Vali tüüp A, B, C, D</t>
        </r>
      </text>
    </comment>
    <comment ref="C15" authorId="1" shapeId="0" xr:uid="{00000000-0006-0000-0000-000002000000}">
      <text>
        <r>
          <rPr>
            <sz val="8"/>
            <color indexed="81"/>
            <rFont val="Tahoma"/>
            <family val="2"/>
            <charset val="186"/>
          </rPr>
          <t xml:space="preserve">üle 30 kraadi
</t>
        </r>
      </text>
    </comment>
    <comment ref="C16" authorId="1" shapeId="0" xr:uid="{00000000-0006-0000-0000-000003000000}">
      <text>
        <r>
          <rPr>
            <sz val="8"/>
            <color indexed="81"/>
            <rFont val="Tahoma"/>
            <family val="2"/>
            <charset val="186"/>
          </rPr>
          <t>kool kuni 200m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Dago Antov</author>
  </authors>
  <commentList>
    <comment ref="C12" authorId="0" shapeId="0" xr:uid="{00000000-0006-0000-0100-000002000000}">
      <text>
        <r>
          <rPr>
            <sz val="8"/>
            <color indexed="81"/>
            <rFont val="Tahoma"/>
            <family val="2"/>
            <charset val="186"/>
          </rPr>
          <t xml:space="preserve">üle 30 kraadi
</t>
        </r>
      </text>
    </comment>
    <comment ref="C13" authorId="0" shapeId="0" xr:uid="{00000000-0006-0000-0100-000003000000}">
      <text>
        <r>
          <rPr>
            <sz val="8"/>
            <color indexed="81"/>
            <rFont val="Tahoma"/>
            <family val="2"/>
            <charset val="186"/>
          </rPr>
          <t>kool kuni 200m</t>
        </r>
      </text>
    </comment>
  </commentList>
</comments>
</file>

<file path=xl/sharedStrings.xml><?xml version="1.0" encoding="utf-8"?>
<sst xmlns="http://schemas.openxmlformats.org/spreadsheetml/2006/main" count="161" uniqueCount="138">
  <si>
    <t xml:space="preserve">Kooli lähiümbruse ohutuse hindamise mudel </t>
  </si>
  <si>
    <t>jrk
nr</t>
  </si>
  <si>
    <t>KOOLI LÄHIÜMBRUS</t>
  </si>
  <si>
    <t>"jah" kui vastav tunnus esineb</t>
  </si>
  <si>
    <t>Liiklusriski arvutamise valem</t>
  </si>
  <si>
    <t>jrk 
nr</t>
  </si>
  <si>
    <t>Vajadusel lisa ohu või ohtu leevendava tunnuse kohta täpsustav selgitus</t>
  </si>
  <si>
    <t>Arvutusteguri väärtus, kui vastav tunnus esineb</t>
  </si>
  <si>
    <r>
      <rPr>
        <b/>
        <sz val="8"/>
        <rFont val="Arial"/>
        <family val="2"/>
        <charset val="186"/>
      </rPr>
      <t>Kool:</t>
    </r>
    <r>
      <rPr>
        <sz val="8"/>
        <rFont val="Arial"/>
        <family val="2"/>
        <charset val="186"/>
      </rPr>
      <t xml:space="preserve"> </t>
    </r>
  </si>
  <si>
    <t>Kooli paiknemise üldist riskifooni mõjutava sõidutee tunnused</t>
  </si>
  <si>
    <r>
      <rPr>
        <b/>
        <sz val="8"/>
        <rFont val="Arial"/>
        <family val="2"/>
        <charset val="186"/>
      </rPr>
      <t>Kooli aadress:</t>
    </r>
    <r>
      <rPr>
        <sz val="8"/>
        <rFont val="Arial"/>
        <family val="2"/>
        <charset val="186"/>
      </rPr>
      <t xml:space="preserve"> </t>
    </r>
  </si>
  <si>
    <t xml:space="preserve">Linnaosa sisene juurdepääsutänav, väiksemat asulat läbiv või väljaspool asulat paiknev väikese liiklussagedusega tee (AKÖL alla 3000 - tee liigi järgi valdavalt kõrvaltänav, kvartalisisene tänav, kõrvalmaantee, kohalik maantee). Tee ristlõikes sõiduradu 1 või 1+1, ristmikud kanaliseerimata, sõidutee ületuskoht tavaliselt ilma ohutussaareta. </t>
  </si>
  <si>
    <r>
      <rPr>
        <b/>
        <sz val="8"/>
        <color rgb="FF000000"/>
        <rFont val="Arial"/>
      </rPr>
      <t>Kooli õpil. arv:</t>
    </r>
    <r>
      <rPr>
        <sz val="8"/>
        <color rgb="FF000000"/>
        <rFont val="Arial"/>
      </rPr>
      <t xml:space="preserve"> </t>
    </r>
  </si>
  <si>
    <t>Linna magistraaltänavalt hargnev juurdepääsutänav, asulat läbiv või väljaspool asulat paiknev keskmise liiklussagedusega tee (AKÖL 3000-6000 - tee liigi järgi jaotustänav, põhimaantee ja tugimaantee; aga ka suure liiklussagedusega kõrvaltänav ja kõrvalmaantee). Tee ristlõikes sõiduradu 1+1, ristmikud kanaliseeritud, sõidutee ületuskoht ohutussaarega.</t>
  </si>
  <si>
    <r>
      <rPr>
        <b/>
        <sz val="8"/>
        <color rgb="FF000000"/>
        <rFont val="Arial"/>
      </rPr>
      <t>Suurema liiklusriskiga tänav/mnt:</t>
    </r>
    <r>
      <rPr>
        <sz val="8"/>
        <color rgb="FF000000"/>
        <rFont val="Arial"/>
      </rPr>
      <t xml:space="preserve"> </t>
    </r>
  </si>
  <si>
    <t xml:space="preserve">Linna või linnaosa läbiv või väljaspool asulat paiknev suure liiklussagedusega tee (AKÖL suurem kui 6000 - tee liigi järgi valdavalt põhimagistraal, jaotusmagistraal, põhimaantee). Tee ristlõikes sõiduradu 1+1, 2+2 või rohkem, ristmikud kanaliseeritud, sõidutee ületuskoht enamasti kas eritasandiline, eraldusriba või ohutussaare kaudu või fooriga reguleeritud. </t>
  </si>
  <si>
    <r>
      <rPr>
        <b/>
        <sz val="8"/>
        <rFont val="Arial"/>
        <family val="2"/>
        <charset val="186"/>
      </rPr>
      <t>Hindaja:</t>
    </r>
    <r>
      <rPr>
        <sz val="8"/>
        <rFont val="Arial"/>
        <family val="2"/>
        <charset val="186"/>
      </rPr>
      <t xml:space="preserve"> </t>
    </r>
  </si>
  <si>
    <t>Tee suurim lubatud sõidukiirus on kuni 30 km/h</t>
  </si>
  <si>
    <r>
      <rPr>
        <b/>
        <sz val="8"/>
        <rFont val="Arial"/>
        <family val="2"/>
        <charset val="186"/>
      </rPr>
      <t>Kuupäev:</t>
    </r>
    <r>
      <rPr>
        <sz val="8"/>
        <rFont val="Arial"/>
        <family val="2"/>
        <charset val="186"/>
      </rPr>
      <t xml:space="preserve"> </t>
    </r>
  </si>
  <si>
    <t>Tee suurim lubatud sõidukiirus on 40 km/h</t>
  </si>
  <si>
    <t>Tee suurim lubatud sõidukiirus on 50 km/h</t>
  </si>
  <si>
    <t xml:space="preserve">Fotod, joonised, skeemid </t>
  </si>
  <si>
    <t>Tee suurim lubatud sõidukiirus on 60 km/h</t>
  </si>
  <si>
    <t>Tee suurim lubatud sõidukiirus on 70 km/h või rohkem</t>
  </si>
  <si>
    <t>Kooli lähiümbruse liikluskeskkonna ohutegurid</t>
  </si>
  <si>
    <t>Kooli territooriumil või kooli juurdepääsuteel mootorsõidukite ja jalakäijate ühises liiklusruumis on viimase 3 aasta jooksul juhtunud sõiduki liikumisest tulenenud, asjakahjuga liiklusõnnetusi</t>
  </si>
  <si>
    <t>Andmed LKF LÕ kaardilt</t>
  </si>
  <si>
    <t>Kooli territooriumil või kooli juurdepääsuteel mootorsõidukite ja jalakäijate ühises liiklusruumis on viimase 3 aasta jooksul juhtunud sõiduki liikumisest tulenenud, kannatanuga liiklusõnnetusi</t>
  </si>
  <si>
    <t>Andmed Transpordiameti LÕ kaardilt</t>
  </si>
  <si>
    <t>Kergliiklejate ja mootorsõidukite liiklusruum pole teineteisest füüsiliselt eraldatud</t>
  </si>
  <si>
    <t>Kergliiklusteede ja mootorsõidukiga juurdepääsuteede lõikumine</t>
  </si>
  <si>
    <t>Sõidukite tagurdamine kergliiklejate ja mootorsõidukite ühiskasutusega alal</t>
  </si>
  <si>
    <t xml:space="preserve">Kergliiklejate ja mootorsõidukite ühiskasutusega ala kasutavad kaubikud ja veokid </t>
  </si>
  <si>
    <t>Korraldamata mootorsõidukite parkimine (pargitakse selleks määramata või juhuslikus kohas)</t>
  </si>
  <si>
    <t xml:space="preserve">Ohtlik või korraldamata peatumine (oht sõidukist väljuvatele või minevatele inimestele) </t>
  </si>
  <si>
    <t>Jalakäijate ja mootorsõidukite ühiskasutusega teel nähtavus piiratud hoonete, rajatiste, haljastuse tõttu</t>
  </si>
  <si>
    <t>Liikluskorraldusvahendid (liiklusmärgid, märgistus) puuduvad, on varjatud või kulunud</t>
  </si>
  <si>
    <t>Kergliiklustaristu seisukord on halb või ligipääsetavus raskendatud (nt lagunenud teekate, kõrged äärekivid jms)</t>
  </si>
  <si>
    <t>Kergliiklustaristu pole nõudlusele vastav (vajalik kergliiklustee puudub või on kasutajate hulga suhtes liiga kitsas)</t>
  </si>
  <si>
    <t xml:space="preserve">Valgustus on vähene või puudub </t>
  </si>
  <si>
    <t>Sõidutee ettenähtud (väljaehitatud) ületuskoht paikneb valesti või puudub (sõidutee ületamist alustatakse juhuslikus kohas)</t>
  </si>
  <si>
    <t>Kõndimise vältimatus (nt sõidutee ületuskohani või ühissõidukipeatusesse) teepeenral või sõiduteel</t>
  </si>
  <si>
    <t>Ühissõidukipeatuse nõuetele mittevastav asetus (tee ületamine nähtavust varjava bussi eest)</t>
  </si>
  <si>
    <t>Ühissõidukipeatustes ootealade puudumine (ootamine teepeenral või sõiduteel)</t>
  </si>
  <si>
    <t>Valdavalt eiratakse liikluskorralduse nõudeid sõidukiiruse, peatumise või parkimise kohta</t>
  </si>
  <si>
    <t>Muud olulised, eespool nimetamata ohud (mis?)</t>
  </si>
  <si>
    <t>Ohutust suurendavad meetmed</t>
  </si>
  <si>
    <t>On rakendatud liikluse rahustamise füüsilisi meetmeid (tõstetud pinnaga ületuskohad, künnised jms)</t>
  </si>
  <si>
    <t>On olemas jalakäijate ja sõidukite liikumist suunavad ja tõkestavad piirded (nt territooriumi ümbritsev aed)</t>
  </si>
  <si>
    <t>Õpilaste vedu on valdavalt korraldatud koolitranspordiga või ühistranspordile minekuks ei pea ületama suure liiklusega sõiduteed</t>
  </si>
  <si>
    <t>Jalakäijaliiklus ja kergliikurite- ning jalgrattaliiklus on teineteisest eraldatud</t>
  </si>
  <si>
    <t>Jalgrataste ja kergliikurite parkimine on korraldatud selleks ette nähtud alal, arvestades ligipääsetavust ja parkimise nõudlust</t>
  </si>
  <si>
    <t>Muud olulised, eespool nimetamata ohutusmeetmed (mis?)</t>
  </si>
  <si>
    <t>KOOLI LÄHIÜMBRUSE LIIKLUSRISK</t>
  </si>
  <si>
    <t>R=</t>
  </si>
  <si>
    <t>Riskigrupp:</t>
  </si>
  <si>
    <r>
      <rPr>
        <b/>
        <sz val="8"/>
        <rFont val="Arial"/>
        <family val="2"/>
        <charset val="186"/>
      </rPr>
      <t>KOOLI LIIKLUSKESKKONNA ÜLDINE LIIKLUSRISK</t>
    </r>
    <r>
      <rPr>
        <sz val="8"/>
        <rFont val="Arial"/>
        <family val="2"/>
        <charset val="186"/>
      </rPr>
      <t xml:space="preserve"> määratakse kooli lähiümbruse liiklusriski ja sõidutee ületuskoha liiklusriski (vt järgmine leht) võrdlemisel suurema riskiväärtuse tulemuse järgi</t>
    </r>
  </si>
  <si>
    <r>
      <rPr>
        <b/>
        <sz val="8"/>
        <color rgb="FF000000"/>
        <rFont val="Arial"/>
      </rPr>
      <t>R</t>
    </r>
    <r>
      <rPr>
        <sz val="8"/>
        <color rgb="FF000000"/>
        <rFont val="Arial"/>
      </rPr>
      <t>(</t>
    </r>
    <r>
      <rPr>
        <b/>
        <sz val="8"/>
        <color rgb="FF000000"/>
        <rFont val="Arial"/>
      </rPr>
      <t>üldine</t>
    </r>
    <r>
      <rPr>
        <sz val="8"/>
        <color rgb="FF000000"/>
        <rFont val="Arial"/>
      </rPr>
      <t>)</t>
    </r>
    <r>
      <rPr>
        <b/>
        <sz val="8"/>
        <color rgb="FF000000"/>
        <rFont val="Arial"/>
      </rPr>
      <t xml:space="preserve">=
</t>
    </r>
    <r>
      <rPr>
        <sz val="8"/>
        <color rgb="FF000000"/>
        <rFont val="Arial"/>
      </rPr>
      <t>(kirjuta tulemus)</t>
    </r>
  </si>
  <si>
    <t>Reguleerimata ülekäiguraja ja ülekäigukoha ohutuse hindamise mudel</t>
  </si>
  <si>
    <t xml:space="preserve">Sõidutee ületuskoha aadress: </t>
  </si>
  <si>
    <t>REGULEERIMATA ÜLEKÄIGURADA JA ÜLEKÄIGUKOHT</t>
  </si>
  <si>
    <t>"jah" või arvväärtus kui vastav tunnus esineb</t>
  </si>
  <si>
    <t>Sõidutee ületuskoha tüüp</t>
  </si>
  <si>
    <t>I : Ületuskoha andmed:</t>
  </si>
  <si>
    <t>A</t>
  </si>
  <si>
    <t>ülekäigukoht või ülekäigurada sissesõiduteel või üle nn vaba parempöörderaja</t>
  </si>
  <si>
    <t>Ületuskoha tüüp</t>
  </si>
  <si>
    <t>B</t>
  </si>
  <si>
    <r>
      <rPr>
        <b/>
        <sz val="8"/>
        <rFont val="Arial"/>
        <family val="2"/>
        <charset val="186"/>
      </rPr>
      <t>ülekäigukoht</t>
    </r>
    <r>
      <rPr>
        <sz val="8"/>
        <rFont val="Arial"/>
        <family val="2"/>
        <charset val="186"/>
      </rPr>
      <t xml:space="preserve"> (üle 6000 auto ööpäevas liiklussagedusega teel) või </t>
    </r>
    <r>
      <rPr>
        <b/>
        <sz val="8"/>
        <rFont val="Arial"/>
        <family val="2"/>
        <charset val="186"/>
      </rPr>
      <t>ülekäigurada</t>
    </r>
  </si>
  <si>
    <t>Sõidutee laius (äärekivi või äärejoone puudumisel teekatte laius), m</t>
  </si>
  <si>
    <t>C</t>
  </si>
  <si>
    <r>
      <rPr>
        <b/>
        <sz val="8"/>
        <rFont val="Arial"/>
        <family val="2"/>
        <charset val="186"/>
      </rPr>
      <t>ülekäigukoht</t>
    </r>
    <r>
      <rPr>
        <sz val="8"/>
        <rFont val="Arial"/>
        <family val="2"/>
        <charset val="186"/>
      </rPr>
      <t xml:space="preserve"> (3000-6000 autot ööpäevas liiklussagedusega teel)</t>
    </r>
  </si>
  <si>
    <t>Sõiduradade arv</t>
  </si>
  <si>
    <t>D</t>
  </si>
  <si>
    <r>
      <rPr>
        <b/>
        <sz val="8"/>
        <rFont val="Arial"/>
        <family val="2"/>
        <charset val="186"/>
      </rPr>
      <t>ülekäigukoht</t>
    </r>
    <r>
      <rPr>
        <sz val="8"/>
        <rFont val="Arial"/>
        <family val="2"/>
        <charset val="186"/>
      </rPr>
      <t xml:space="preserve"> (alla 3000 auto ööpäevas liiklussagedusega teel)</t>
    </r>
  </si>
  <si>
    <t>Ühesuunaline kahe või enama sõidurajaga tee</t>
  </si>
  <si>
    <t>Teel, mille sõidusuundade vahel on üle 3m laiune eraldusriba, arvestatakse ühe sõidusuuna andmeid ja ühesuunalise tee tunnuseid</t>
  </si>
  <si>
    <t>Jalgrattarada</t>
  </si>
  <si>
    <t>Väljaehitamata ületuskoha puhul valitakse ületuskoha tüüp liiklussageduse väärtuse järgi</t>
  </si>
  <si>
    <t>II : Lisanduvad ohud:</t>
  </si>
  <si>
    <t>NB!</t>
  </si>
  <si>
    <t>suurimal lubatud sõidukiirusel üle 50 km/h reguleerimata ülekäigurada ei kasutata</t>
  </si>
  <si>
    <t>Puudub valgustus</t>
  </si>
  <si>
    <t xml:space="preserve">Ületuskoht paikneb sõidutee suhtes nurga all </t>
  </si>
  <si>
    <t>Laste või eakate osakaal ületuskohal on suur</t>
  </si>
  <si>
    <t>Sõidutee ületus algab sissesõiduteelt, bussitaskust või teelaiendilt</t>
  </si>
  <si>
    <t>Ülekäiguraja puhul vastav teekattemärgistus puudub või on halvasti nähtav</t>
  </si>
  <si>
    <t>Nähtavus on piiratud parkivate sõidukite tõttu</t>
  </si>
  <si>
    <t>Jalakäijad ületavad sõiduteed väljaspool ettenähtud ületuskohta või väljaehitatud ületuskoht puudub</t>
  </si>
  <si>
    <t>Ülekäiguraja liiklusmärk on halvasti nähtav või otsesuuna sõiduraja äärest kaugemal kui 2m</t>
  </si>
  <si>
    <t>Muud ohutegurid</t>
  </si>
  <si>
    <t>III : Liiklusohutust suurendavate meetmete kasutamine</t>
  </si>
  <si>
    <t>Tõstetud ületuskoht või šikaan</t>
  </si>
  <si>
    <t>Künnis enne ületuskohta</t>
  </si>
  <si>
    <t>Eelhoiatav teekattemärgistus, erinevat värvi või sõidutee kattest erinev sillutis</t>
  </si>
  <si>
    <t>Välja ehitamata, vaid teekatte märgistusega või ajutist tüüpi ohutussaar</t>
  </si>
  <si>
    <t>Väljaehitatud ohutussaar</t>
  </si>
  <si>
    <t>Sõiduteekitsend ületuskoha juures</t>
  </si>
  <si>
    <t>Kohtvalgustus</t>
  </si>
  <si>
    <t>Ülekäiguraja liiklusmärgile lisatud helkur-taustkilp või jalakäijat tuvastav elektrooniline süsteem</t>
  </si>
  <si>
    <t>Jalakäijate liiklust suunav piire</t>
  </si>
  <si>
    <t>Muud ohutusmeetmed</t>
  </si>
  <si>
    <t>IV : Sõidukiirus</t>
  </si>
  <si>
    <t>Suurim lubatud sõidukiirus</t>
  </si>
  <si>
    <t>V85 (kiirus, millest aeglasemalt sõidab 85% sõidukitest) on suurimast lubatud sõidukiirusest kõrgem</t>
  </si>
  <si>
    <t>V85 (kiirus, millest aeglasemalt sõidab 85% sõidukitest) on suurimast lubatud sõidukiirusest madalam</t>
  </si>
  <si>
    <t>V : Liiklusõnnetused</t>
  </si>
  <si>
    <t>Sõidutee ületamisel viimase 3 aasta jooksul juhtunud liiklusõnnetuste arv</t>
  </si>
  <si>
    <t xml:space="preserve">REGULEERIMATA ÜLEKÄIGURAJA JA ÜLEKÄIGUKOHA LIIKLUSRISK </t>
  </si>
  <si>
    <t>Reguleeritava ülekäiguraja ohutuse hindamise mudel</t>
  </si>
  <si>
    <t>Sõidutee ületuskoha aadress:</t>
  </si>
  <si>
    <t>REGULEERITAV ÜLEKÄIGURADA</t>
  </si>
  <si>
    <t>märgi vajalik arvväärtus või 'jah' kui vastav tunnus esineb</t>
  </si>
  <si>
    <t>liiklusriski arvutamise valem</t>
  </si>
  <si>
    <t>Märkused</t>
  </si>
  <si>
    <t>Teel, mille sõidusuundade vahel on üle 3 meetri laiune eraldusriba, arvestatakse ühe sõidusuuna tunnuseid ja andmeid</t>
  </si>
  <si>
    <t xml:space="preserve">Ülekäigurada paikneb sõidutee suhtes nurga all </t>
  </si>
  <si>
    <t>Laste või eakate osakaal ülekäigurajal on suur</t>
  </si>
  <si>
    <t xml:space="preserve">Foori tuled on halvasti nähtavad </t>
  </si>
  <si>
    <t>Teekattemärgistus puudub või on halvasti nähtav</t>
  </si>
  <si>
    <t>Jalakäijad ületavad sõiduteed väljaspool ülekäigurada</t>
  </si>
  <si>
    <t>Jalakäijatele ja pööravatele sõidukitele põleb üheaegselt roheline tuli</t>
  </si>
  <si>
    <t>Jalakäija ületab sõidutee mitmes etapis</t>
  </si>
  <si>
    <t>III : Liikluskorralduslike meetmete kasutamine</t>
  </si>
  <si>
    <t>Jalakäija ooteaeg (sek)</t>
  </si>
  <si>
    <t>Rohelise tule väljakutsenupuga foor</t>
  </si>
  <si>
    <t>Sõiduteekitsend ülekäiguraja juures</t>
  </si>
  <si>
    <t>V85 (kiirus, millest aeglasemalt sõidab 85% sõidukitest) on suurimast lubatud piirkiirusest kõrgem</t>
  </si>
  <si>
    <t>V85 (kiirus, millest aeglasemalt sõidab 85% sõidukitest) on suurimast lubatud piirkiirusest madalam</t>
  </si>
  <si>
    <t>REGULEERITAVA ÜLEKÄIGURAJA LIIKLUSRISK</t>
  </si>
  <si>
    <t>suunamislink</t>
  </si>
  <si>
    <t>väärtused</t>
  </si>
  <si>
    <t>väga suur liiklusrisk</t>
  </si>
  <si>
    <t>suur liiklusrisk</t>
  </si>
  <si>
    <t>keskmine liiklusrisk</t>
  </si>
  <si>
    <t>väike liiklusrisk</t>
  </si>
  <si>
    <t>määramata</t>
  </si>
  <si>
    <t>liiklusrisk määramata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</si>
</sst>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8"/>
      <color indexed="81"/>
      <name val="Tahoma"/>
      <family val="2"/>
      <charset val="186"/>
    </font>
    <font>
      <b/>
      <sz val="8"/>
      <name val="Arial"/>
      <family val="2"/>
      <charset val="186"/>
    </font>
    <font>
      <b/>
      <sz val="8"/>
      <color theme="4"/>
      <name val="Arial"/>
      <family val="2"/>
      <charset val="186"/>
    </font>
    <font>
      <sz val="9"/>
      <color indexed="81"/>
      <name val="Segoe UI"/>
      <family val="2"/>
      <charset val="186"/>
    </font>
    <font>
      <b/>
      <sz val="8"/>
      <color indexed="9"/>
      <name val="Arial"/>
      <family val="2"/>
      <charset val="186"/>
    </font>
    <font>
      <sz val="8"/>
      <color theme="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8"/>
      <color indexed="16"/>
      <name val="Arial"/>
      <family val="2"/>
      <charset val="186"/>
    </font>
    <font>
      <u/>
      <sz val="10"/>
      <color theme="10"/>
      <name val="Arial"/>
      <charset val="186"/>
    </font>
    <font>
      <u/>
      <sz val="8"/>
      <color theme="10"/>
      <name val="Arial"/>
      <family val="2"/>
      <charset val="186"/>
    </font>
    <font>
      <b/>
      <sz val="8"/>
      <color rgb="FF000000"/>
      <name val="Arial"/>
    </font>
    <font>
      <sz val="8"/>
      <color rgb="FF000000"/>
      <name val="Arial"/>
    </font>
    <font>
      <sz val="11"/>
      <name val="Arial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left" vertical="center"/>
    </xf>
    <xf numFmtId="0" fontId="10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vertical="center"/>
    </xf>
    <xf numFmtId="0" fontId="1" fillId="5" borderId="2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2" xfId="1" applyFont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ordiamet.ee/liiklusonnetuste-statistika" TargetMode="External"/><Relationship Id="rId1" Type="http://schemas.openxmlformats.org/officeDocument/2006/relationships/hyperlink" Target="https://kindlustus.maps.arcgis.com/apps/Viewer/index.html?appid=abd977aeea074631845cc67bfc3da87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ordiamet.ee/liiklusonnetuste-statistika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ordiamet.ee/liiklusonnetuste-statistika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8D42-0C3D-40B4-A73E-F27EA52FAC29}">
  <dimension ref="A1:Q43"/>
  <sheetViews>
    <sheetView tabSelected="1" topLeftCell="A24" zoomScaleNormal="100" workbookViewId="0">
      <selection activeCell="A28" sqref="A28:B28"/>
    </sheetView>
  </sheetViews>
  <sheetFormatPr defaultRowHeight="12.75"/>
  <cols>
    <col min="1" max="1" width="9.140625" style="5"/>
    <col min="2" max="2" width="77.85546875" style="5" customWidth="1"/>
    <col min="3" max="3" width="2.140625" style="5" customWidth="1"/>
    <col min="4" max="4" width="5.7109375" style="6" customWidth="1"/>
    <col min="5" max="5" width="5.5703125" style="6" customWidth="1"/>
    <col min="6" max="6" width="59" style="5" customWidth="1"/>
    <col min="7" max="7" width="8.28515625" style="6" customWidth="1"/>
    <col min="8" max="8" width="8.7109375" style="11" customWidth="1"/>
    <col min="9" max="9" width="4.28515625" style="6" customWidth="1"/>
    <col min="10" max="10" width="69.140625" style="5" customWidth="1"/>
    <col min="11" max="11" width="10.5703125" style="6" customWidth="1"/>
    <col min="12" max="12" width="2.7109375" style="5" customWidth="1"/>
    <col min="13" max="16384" width="9.140625" style="5"/>
  </cols>
  <sheetData>
    <row r="1" spans="1:17" s="3" customFormat="1" ht="41.25">
      <c r="A1" s="10" t="s">
        <v>0</v>
      </c>
      <c r="D1" s="8" t="s">
        <v>1</v>
      </c>
      <c r="E1" s="79" t="s">
        <v>2</v>
      </c>
      <c r="F1" s="79"/>
      <c r="G1" s="29" t="s">
        <v>3</v>
      </c>
      <c r="H1" s="15" t="s">
        <v>4</v>
      </c>
      <c r="I1" s="8" t="s">
        <v>5</v>
      </c>
      <c r="J1" s="7" t="s">
        <v>6</v>
      </c>
      <c r="K1" s="8" t="s">
        <v>7</v>
      </c>
      <c r="M1" s="12"/>
      <c r="N1" s="12"/>
      <c r="O1" s="12"/>
      <c r="P1" s="12"/>
      <c r="Q1" s="12"/>
    </row>
    <row r="2" spans="1:17" s="3" customFormat="1" ht="12.75" customHeight="1">
      <c r="A2" s="75" t="s">
        <v>8</v>
      </c>
      <c r="B2" s="76"/>
      <c r="D2" s="84" t="s">
        <v>9</v>
      </c>
      <c r="E2" s="84"/>
      <c r="F2" s="84"/>
      <c r="G2" s="18"/>
      <c r="H2" s="16"/>
      <c r="I2" s="81"/>
      <c r="J2" s="81"/>
      <c r="K2" s="25"/>
    </row>
    <row r="3" spans="1:17" s="3" customFormat="1" ht="41.25" customHeight="1">
      <c r="A3" s="75" t="s">
        <v>10</v>
      </c>
      <c r="B3" s="76"/>
      <c r="D3" s="9">
        <v>1</v>
      </c>
      <c r="E3" s="82" t="s">
        <v>11</v>
      </c>
      <c r="F3" s="82"/>
      <c r="G3" s="8"/>
      <c r="H3" s="17">
        <f>IF(G3="jah",2,1)</f>
        <v>1</v>
      </c>
      <c r="I3" s="9">
        <v>1</v>
      </c>
      <c r="J3" s="7"/>
      <c r="K3" s="20">
        <v>2</v>
      </c>
    </row>
    <row r="4" spans="1:17" s="3" customFormat="1" ht="41.25" customHeight="1">
      <c r="A4" s="77" t="s">
        <v>12</v>
      </c>
      <c r="B4" s="76"/>
      <c r="D4" s="9">
        <v>2</v>
      </c>
      <c r="E4" s="82" t="s">
        <v>13</v>
      </c>
      <c r="F4" s="82"/>
      <c r="G4" s="8"/>
      <c r="H4" s="17">
        <f>IF(G4="jah",3,1)</f>
        <v>1</v>
      </c>
      <c r="I4" s="9">
        <v>2</v>
      </c>
      <c r="J4" s="7"/>
      <c r="K4" s="20">
        <v>3</v>
      </c>
    </row>
    <row r="5" spans="1:17" s="3" customFormat="1" ht="41.25" customHeight="1">
      <c r="A5" s="77" t="s">
        <v>14</v>
      </c>
      <c r="B5" s="76"/>
      <c r="D5" s="9">
        <v>3</v>
      </c>
      <c r="E5" s="82" t="s">
        <v>15</v>
      </c>
      <c r="F5" s="82"/>
      <c r="G5" s="8"/>
      <c r="H5" s="17">
        <f>IF(G5="jah",5,1)</f>
        <v>1</v>
      </c>
      <c r="I5" s="9">
        <v>3</v>
      </c>
      <c r="J5" s="7"/>
      <c r="K5" s="20">
        <v>5</v>
      </c>
    </row>
    <row r="6" spans="1:17" s="3" customFormat="1" ht="11.25">
      <c r="A6" s="76" t="s">
        <v>16</v>
      </c>
      <c r="B6" s="76"/>
      <c r="D6" s="9">
        <v>4</v>
      </c>
      <c r="E6" s="82" t="s">
        <v>17</v>
      </c>
      <c r="F6" s="82"/>
      <c r="G6" s="8"/>
      <c r="H6" s="17">
        <f>IF(G6="jah",0.7,1)</f>
        <v>1</v>
      </c>
      <c r="I6" s="9">
        <v>4</v>
      </c>
      <c r="J6" s="7"/>
      <c r="K6" s="20">
        <v>0.7</v>
      </c>
    </row>
    <row r="7" spans="1:17" s="3" customFormat="1" ht="11.25">
      <c r="A7" s="7" t="s">
        <v>18</v>
      </c>
      <c r="B7" s="72"/>
      <c r="D7" s="9">
        <v>5</v>
      </c>
      <c r="E7" s="82" t="s">
        <v>19</v>
      </c>
      <c r="F7" s="82"/>
      <c r="G7" s="8"/>
      <c r="H7" s="17">
        <f>IF(G7="jah",0.8,1)</f>
        <v>1</v>
      </c>
      <c r="I7" s="9">
        <v>5</v>
      </c>
      <c r="J7" s="7"/>
      <c r="K7" s="20">
        <v>0.8</v>
      </c>
    </row>
    <row r="8" spans="1:17" s="3" customFormat="1" ht="11.25">
      <c r="A8" s="12"/>
      <c r="B8" s="74"/>
      <c r="D8" s="9">
        <v>6</v>
      </c>
      <c r="E8" s="82" t="s">
        <v>20</v>
      </c>
      <c r="F8" s="82"/>
      <c r="G8" s="8"/>
      <c r="H8" s="17">
        <f>IF(G8="jah",1,1)</f>
        <v>1</v>
      </c>
      <c r="I8" s="9">
        <v>6</v>
      </c>
      <c r="J8" s="7"/>
      <c r="K8" s="20">
        <v>1</v>
      </c>
    </row>
    <row r="9" spans="1:17" s="3" customFormat="1" ht="11.25">
      <c r="A9" s="87" t="s">
        <v>21</v>
      </c>
      <c r="B9" s="88"/>
      <c r="D9" s="9">
        <v>7</v>
      </c>
      <c r="E9" s="82" t="s">
        <v>22</v>
      </c>
      <c r="F9" s="82"/>
      <c r="G9" s="8"/>
      <c r="H9" s="17">
        <f>IF(G9="jah",1.3,1)</f>
        <v>1</v>
      </c>
      <c r="I9" s="9">
        <v>7</v>
      </c>
      <c r="J9" s="7"/>
      <c r="K9" s="20">
        <v>1.3</v>
      </c>
    </row>
    <row r="10" spans="1:17" s="3" customFormat="1" ht="11.25">
      <c r="A10" s="89"/>
      <c r="B10" s="90"/>
      <c r="D10" s="9">
        <v>8</v>
      </c>
      <c r="E10" s="82" t="s">
        <v>23</v>
      </c>
      <c r="F10" s="82"/>
      <c r="G10" s="8"/>
      <c r="H10" s="17">
        <f>IF(G10="jah",1.5,1)</f>
        <v>1</v>
      </c>
      <c r="I10" s="9">
        <v>8</v>
      </c>
      <c r="J10" s="7"/>
      <c r="K10" s="20">
        <v>1.5</v>
      </c>
    </row>
    <row r="11" spans="1:17" s="3" customFormat="1" ht="11.25" customHeight="1">
      <c r="A11" s="89"/>
      <c r="B11" s="90"/>
      <c r="D11" s="80" t="s">
        <v>24</v>
      </c>
      <c r="E11" s="80"/>
      <c r="F11" s="80"/>
      <c r="G11" s="18"/>
      <c r="H11" s="16"/>
      <c r="I11" s="81"/>
      <c r="J11" s="81"/>
      <c r="K11" s="25"/>
    </row>
    <row r="12" spans="1:17" s="3" customFormat="1" ht="21.75" customHeight="1">
      <c r="A12" s="89"/>
      <c r="B12" s="90"/>
      <c r="D12" s="9">
        <v>9</v>
      </c>
      <c r="E12" s="83" t="s">
        <v>25</v>
      </c>
      <c r="F12" s="83"/>
      <c r="G12" s="8"/>
      <c r="H12" s="17">
        <f>IF(G12="jah",1.3,1)</f>
        <v>1</v>
      </c>
      <c r="I12" s="9">
        <v>9</v>
      </c>
      <c r="J12" s="27" t="s">
        <v>26</v>
      </c>
      <c r="K12" s="20">
        <v>1.3</v>
      </c>
    </row>
    <row r="13" spans="1:17" s="3" customFormat="1" ht="21.75" customHeight="1">
      <c r="A13" s="89"/>
      <c r="B13" s="90"/>
      <c r="D13" s="9">
        <v>10</v>
      </c>
      <c r="E13" s="83" t="s">
        <v>27</v>
      </c>
      <c r="F13" s="83"/>
      <c r="G13" s="8"/>
      <c r="H13" s="17">
        <f>IF(G13="jah",1.5,1)</f>
        <v>1</v>
      </c>
      <c r="I13" s="9">
        <v>10</v>
      </c>
      <c r="J13" s="27" t="s">
        <v>28</v>
      </c>
      <c r="K13" s="20">
        <v>1.5</v>
      </c>
    </row>
    <row r="14" spans="1:17" s="3" customFormat="1" ht="11.25">
      <c r="A14" s="89"/>
      <c r="B14" s="90"/>
      <c r="D14" s="9">
        <v>11</v>
      </c>
      <c r="E14" s="83" t="s">
        <v>29</v>
      </c>
      <c r="F14" s="83"/>
      <c r="G14" s="8"/>
      <c r="H14" s="17">
        <f>IF(G14="jah",1.4,1)</f>
        <v>1</v>
      </c>
      <c r="I14" s="9">
        <v>11</v>
      </c>
      <c r="J14" s="7"/>
      <c r="K14" s="20">
        <v>1.4</v>
      </c>
    </row>
    <row r="15" spans="1:17" s="3" customFormat="1" ht="11.25">
      <c r="A15" s="89"/>
      <c r="B15" s="90"/>
      <c r="D15" s="9">
        <v>12</v>
      </c>
      <c r="E15" s="83" t="s">
        <v>30</v>
      </c>
      <c r="F15" s="83"/>
      <c r="G15" s="8"/>
      <c r="H15" s="17">
        <f>IF(G15="jah",1.2,1)</f>
        <v>1</v>
      </c>
      <c r="I15" s="9">
        <v>12</v>
      </c>
      <c r="J15" s="7"/>
      <c r="K15" s="20">
        <v>1.2</v>
      </c>
    </row>
    <row r="16" spans="1:17" s="3" customFormat="1" ht="11.25">
      <c r="A16" s="89"/>
      <c r="B16" s="90"/>
      <c r="D16" s="9">
        <v>13</v>
      </c>
      <c r="E16" s="83" t="s">
        <v>31</v>
      </c>
      <c r="F16" s="83"/>
      <c r="G16" s="8"/>
      <c r="H16" s="17">
        <f>IF(G16="jah",1.3,1)</f>
        <v>1</v>
      </c>
      <c r="I16" s="9">
        <v>13</v>
      </c>
      <c r="J16" s="7"/>
      <c r="K16" s="20">
        <v>1.3</v>
      </c>
    </row>
    <row r="17" spans="1:11" s="3" customFormat="1" ht="11.25">
      <c r="A17" s="89"/>
      <c r="B17" s="90"/>
      <c r="D17" s="9">
        <v>14</v>
      </c>
      <c r="E17" s="83" t="s">
        <v>32</v>
      </c>
      <c r="F17" s="83"/>
      <c r="G17" s="8"/>
      <c r="H17" s="17">
        <f>IF(G17="jah",1.1,1)</f>
        <v>1</v>
      </c>
      <c r="I17" s="9">
        <v>14</v>
      </c>
      <c r="J17" s="7"/>
      <c r="K17" s="20">
        <v>1.1000000000000001</v>
      </c>
    </row>
    <row r="18" spans="1:11" s="3" customFormat="1" ht="11.25">
      <c r="A18" s="89"/>
      <c r="B18" s="90"/>
      <c r="D18" s="9">
        <v>15</v>
      </c>
      <c r="E18" s="83" t="s">
        <v>33</v>
      </c>
      <c r="F18" s="83"/>
      <c r="G18" s="8"/>
      <c r="H18" s="17">
        <f>IF(G18="jah",1.2,1)</f>
        <v>1</v>
      </c>
      <c r="I18" s="9">
        <v>15</v>
      </c>
      <c r="J18" s="7"/>
      <c r="K18" s="20">
        <v>1.2</v>
      </c>
    </row>
    <row r="19" spans="1:11" s="3" customFormat="1" ht="11.25">
      <c r="A19" s="89"/>
      <c r="B19" s="90"/>
      <c r="D19" s="9">
        <v>16</v>
      </c>
      <c r="E19" s="83" t="s">
        <v>34</v>
      </c>
      <c r="F19" s="83"/>
      <c r="G19" s="8"/>
      <c r="H19" s="17">
        <f>IF(G19="jah",1.2,1)</f>
        <v>1</v>
      </c>
      <c r="I19" s="9">
        <v>16</v>
      </c>
      <c r="J19" s="7"/>
      <c r="K19" s="20">
        <v>1.2</v>
      </c>
    </row>
    <row r="20" spans="1:11" s="3" customFormat="1" ht="21.75" customHeight="1">
      <c r="A20" s="89"/>
      <c r="B20" s="90"/>
      <c r="D20" s="9">
        <v>17</v>
      </c>
      <c r="E20" s="83" t="s">
        <v>35</v>
      </c>
      <c r="F20" s="83"/>
      <c r="G20" s="8"/>
      <c r="H20" s="17">
        <f>IF(G20="jah",1.2,1)</f>
        <v>1</v>
      </c>
      <c r="I20" s="9">
        <v>17</v>
      </c>
      <c r="J20" s="7"/>
      <c r="K20" s="20">
        <v>1.2</v>
      </c>
    </row>
    <row r="21" spans="1:11" s="3" customFormat="1" ht="11.25">
      <c r="A21" s="89"/>
      <c r="B21" s="90"/>
      <c r="D21" s="9">
        <v>18</v>
      </c>
      <c r="E21" s="83" t="s">
        <v>36</v>
      </c>
      <c r="F21" s="83"/>
      <c r="G21" s="8"/>
      <c r="H21" s="17">
        <f>IF(G21="jah",1.1,1)</f>
        <v>1</v>
      </c>
      <c r="I21" s="9">
        <v>18</v>
      </c>
      <c r="J21" s="7"/>
      <c r="K21" s="20">
        <v>1.1000000000000001</v>
      </c>
    </row>
    <row r="22" spans="1:11" s="3" customFormat="1" ht="21.75" customHeight="1">
      <c r="A22" s="89"/>
      <c r="B22" s="90"/>
      <c r="D22" s="9">
        <v>19</v>
      </c>
      <c r="E22" s="83" t="s">
        <v>37</v>
      </c>
      <c r="F22" s="83"/>
      <c r="G22" s="8"/>
      <c r="H22" s="17">
        <f>IF(G22="jah",1.1,1)</f>
        <v>1</v>
      </c>
      <c r="I22" s="9">
        <v>19</v>
      </c>
      <c r="J22" s="7"/>
      <c r="K22" s="20">
        <v>1.1000000000000001</v>
      </c>
    </row>
    <row r="23" spans="1:11" s="3" customFormat="1" ht="21.75" customHeight="1">
      <c r="A23" s="89"/>
      <c r="B23" s="90"/>
      <c r="D23" s="9">
        <v>20</v>
      </c>
      <c r="E23" s="83" t="s">
        <v>38</v>
      </c>
      <c r="F23" s="83"/>
      <c r="G23" s="8"/>
      <c r="H23" s="17">
        <f>IF(G23="jah",1.1,1)</f>
        <v>1</v>
      </c>
      <c r="I23" s="9">
        <v>20</v>
      </c>
      <c r="J23" s="7"/>
      <c r="K23" s="20">
        <v>1.1000000000000001</v>
      </c>
    </row>
    <row r="24" spans="1:11" s="3" customFormat="1" ht="11.25">
      <c r="A24" s="89"/>
      <c r="B24" s="90"/>
      <c r="D24" s="9">
        <v>21</v>
      </c>
      <c r="E24" s="83" t="s">
        <v>39</v>
      </c>
      <c r="F24" s="83"/>
      <c r="G24" s="8"/>
      <c r="H24" s="17">
        <f>IF(G24="jah",1.2,1)</f>
        <v>1</v>
      </c>
      <c r="I24" s="9">
        <v>21</v>
      </c>
      <c r="J24" s="7"/>
      <c r="K24" s="20">
        <v>1.2</v>
      </c>
    </row>
    <row r="25" spans="1:11" s="3" customFormat="1" ht="21.75" customHeight="1">
      <c r="A25" s="89"/>
      <c r="B25" s="90"/>
      <c r="D25" s="9">
        <v>22</v>
      </c>
      <c r="E25" s="83" t="s">
        <v>40</v>
      </c>
      <c r="F25" s="83"/>
      <c r="G25" s="8"/>
      <c r="H25" s="17">
        <f>IF(G25="jah",1.2,1)</f>
        <v>1</v>
      </c>
      <c r="I25" s="9">
        <v>22</v>
      </c>
      <c r="J25" s="7"/>
      <c r="K25" s="20">
        <v>1.2</v>
      </c>
    </row>
    <row r="26" spans="1:11" s="3" customFormat="1" ht="21.75" customHeight="1">
      <c r="A26" s="89"/>
      <c r="B26" s="90"/>
      <c r="D26" s="9">
        <v>23</v>
      </c>
      <c r="E26" s="83" t="s">
        <v>41</v>
      </c>
      <c r="F26" s="83"/>
      <c r="G26" s="8"/>
      <c r="H26" s="17">
        <f>IF(G26="jah",1.2,1)</f>
        <v>1</v>
      </c>
      <c r="I26" s="9">
        <v>23</v>
      </c>
      <c r="J26" s="7"/>
      <c r="K26" s="20">
        <v>1.2</v>
      </c>
    </row>
    <row r="27" spans="1:11" s="3" customFormat="1" ht="11.25">
      <c r="A27" s="89"/>
      <c r="B27" s="90"/>
      <c r="D27" s="9">
        <v>24</v>
      </c>
      <c r="E27" s="83" t="s">
        <v>42</v>
      </c>
      <c r="F27" s="83"/>
      <c r="G27" s="8"/>
      <c r="H27" s="17">
        <f>IF(G27="jah",1.3,1)</f>
        <v>1</v>
      </c>
      <c r="I27" s="9">
        <v>24</v>
      </c>
      <c r="J27" s="7"/>
      <c r="K27" s="20">
        <v>1.3</v>
      </c>
    </row>
    <row r="28" spans="1:11" s="3" customFormat="1" ht="12.75" customHeight="1">
      <c r="A28" s="89"/>
      <c r="B28" s="90"/>
      <c r="D28" s="9">
        <v>25</v>
      </c>
      <c r="E28" s="83" t="s">
        <v>43</v>
      </c>
      <c r="F28" s="83"/>
      <c r="G28" s="8"/>
      <c r="H28" s="17">
        <f>IF(G28="jah",1.2,1)</f>
        <v>1</v>
      </c>
      <c r="I28" s="9">
        <v>25</v>
      </c>
      <c r="J28" s="7"/>
      <c r="K28" s="20">
        <v>1.2</v>
      </c>
    </row>
    <row r="29" spans="1:11" s="3" customFormat="1" ht="12.75" customHeight="1">
      <c r="A29" s="89"/>
      <c r="B29" s="90"/>
      <c r="D29" s="9">
        <v>26</v>
      </c>
      <c r="E29" s="83" t="s">
        <v>44</v>
      </c>
      <c r="F29" s="83"/>
      <c r="G29" s="8"/>
      <c r="H29" s="17">
        <f>IF(G29="jah",1.2,1)</f>
        <v>1</v>
      </c>
      <c r="I29" s="9">
        <v>26</v>
      </c>
      <c r="J29" s="7"/>
      <c r="K29" s="20">
        <v>1.2</v>
      </c>
    </row>
    <row r="30" spans="1:11" s="3" customFormat="1" ht="12.75" customHeight="1">
      <c r="A30" s="89"/>
      <c r="B30" s="90"/>
      <c r="D30" s="9">
        <v>27</v>
      </c>
      <c r="E30" s="83" t="s">
        <v>45</v>
      </c>
      <c r="F30" s="83"/>
      <c r="G30" s="8"/>
      <c r="H30" s="17">
        <f>IF(G22="jah",1.1,1)</f>
        <v>1</v>
      </c>
      <c r="I30" s="9">
        <v>27</v>
      </c>
      <c r="J30" s="7"/>
      <c r="K30" s="20">
        <v>1.1000000000000001</v>
      </c>
    </row>
    <row r="31" spans="1:11" s="3" customFormat="1" ht="11.25" customHeight="1">
      <c r="A31" s="89"/>
      <c r="B31" s="90"/>
      <c r="D31" s="80" t="s">
        <v>46</v>
      </c>
      <c r="E31" s="80"/>
      <c r="F31" s="80"/>
      <c r="G31" s="18"/>
      <c r="H31" s="16"/>
      <c r="I31" s="81"/>
      <c r="J31" s="81"/>
      <c r="K31" s="25"/>
    </row>
    <row r="32" spans="1:11" s="3" customFormat="1" ht="20.25" customHeight="1">
      <c r="A32" s="89"/>
      <c r="B32" s="90"/>
      <c r="D32" s="9">
        <v>28</v>
      </c>
      <c r="E32" s="83" t="s">
        <v>47</v>
      </c>
      <c r="F32" s="83"/>
      <c r="G32" s="8"/>
      <c r="H32" s="17">
        <f>IF(G32="jah",0.8,1)</f>
        <v>1</v>
      </c>
      <c r="I32" s="9">
        <v>28</v>
      </c>
      <c r="J32" s="7"/>
      <c r="K32" s="20">
        <v>0.8</v>
      </c>
    </row>
    <row r="33" spans="1:11" s="3" customFormat="1" ht="21" customHeight="1">
      <c r="A33" s="89"/>
      <c r="B33" s="90"/>
      <c r="D33" s="9">
        <v>29</v>
      </c>
      <c r="E33" s="83" t="s">
        <v>48</v>
      </c>
      <c r="F33" s="83"/>
      <c r="G33" s="8"/>
      <c r="H33" s="17">
        <f>IF(G33="jah",0.9,1)</f>
        <v>1</v>
      </c>
      <c r="I33" s="9">
        <v>29</v>
      </c>
      <c r="J33" s="7"/>
      <c r="K33" s="20">
        <v>0.9</v>
      </c>
    </row>
    <row r="34" spans="1:11" s="3" customFormat="1" ht="21" customHeight="1">
      <c r="A34" s="89"/>
      <c r="B34" s="90"/>
      <c r="D34" s="9">
        <v>30</v>
      </c>
      <c r="E34" s="83" t="s">
        <v>49</v>
      </c>
      <c r="F34" s="83"/>
      <c r="G34" s="8"/>
      <c r="H34" s="17">
        <f>IF(G34="jah",0.9,1)</f>
        <v>1</v>
      </c>
      <c r="I34" s="9">
        <v>30</v>
      </c>
      <c r="J34" s="7"/>
      <c r="K34" s="20">
        <v>0.9</v>
      </c>
    </row>
    <row r="35" spans="1:11" s="3" customFormat="1" ht="11.25">
      <c r="A35" s="89"/>
      <c r="B35" s="90"/>
      <c r="D35" s="9">
        <v>31</v>
      </c>
      <c r="E35" s="83" t="s">
        <v>50</v>
      </c>
      <c r="F35" s="83"/>
      <c r="G35" s="8"/>
      <c r="H35" s="17">
        <f>IF(G35="jah",0.9,1)</f>
        <v>1</v>
      </c>
      <c r="I35" s="9">
        <v>31</v>
      </c>
      <c r="J35" s="7"/>
      <c r="K35" s="20">
        <v>0.9</v>
      </c>
    </row>
    <row r="36" spans="1:11" s="3" customFormat="1" ht="21" customHeight="1">
      <c r="A36" s="89"/>
      <c r="B36" s="90"/>
      <c r="D36" s="9">
        <v>32</v>
      </c>
      <c r="E36" s="83" t="s">
        <v>51</v>
      </c>
      <c r="F36" s="83"/>
      <c r="G36" s="8"/>
      <c r="H36" s="17">
        <f>IF(G36="jah",0.9,1)</f>
        <v>1</v>
      </c>
      <c r="I36" s="9">
        <v>32</v>
      </c>
      <c r="J36" s="7"/>
      <c r="K36" s="20">
        <v>0.9</v>
      </c>
    </row>
    <row r="37" spans="1:11" s="3" customFormat="1" ht="11.25">
      <c r="A37" s="91"/>
      <c r="B37" s="92"/>
      <c r="D37" s="9">
        <v>33</v>
      </c>
      <c r="E37" s="83" t="s">
        <v>52</v>
      </c>
      <c r="F37" s="83"/>
      <c r="G37" s="8"/>
      <c r="H37" s="17">
        <f>IF(G37="jah",0.9,1)</f>
        <v>1</v>
      </c>
      <c r="I37" s="9">
        <v>33</v>
      </c>
      <c r="J37" s="7"/>
      <c r="K37" s="20">
        <v>0.9</v>
      </c>
    </row>
    <row r="38" spans="1:11" s="3" customFormat="1" ht="6" customHeight="1">
      <c r="D38" s="4"/>
      <c r="E38" s="4"/>
      <c r="F38" s="13"/>
      <c r="G38" s="14"/>
      <c r="H38" s="12"/>
      <c r="I38" s="4"/>
      <c r="J38" s="12"/>
      <c r="K38" s="4"/>
    </row>
    <row r="39" spans="1:11" s="3" customFormat="1" ht="11.25" customHeight="1">
      <c r="D39" s="85" t="s">
        <v>53</v>
      </c>
      <c r="E39" s="85"/>
      <c r="F39" s="86"/>
      <c r="G39" s="21" t="s">
        <v>54</v>
      </c>
      <c r="H39" s="63">
        <f>IF(PRODUCT(H3:H37)=1,0,(PRODUCT(H3:H37)))</f>
        <v>0</v>
      </c>
      <c r="I39" s="4"/>
      <c r="J39" s="12"/>
      <c r="K39" s="28"/>
    </row>
    <row r="40" spans="1:11" s="3" customFormat="1" ht="11.25">
      <c r="D40" s="4"/>
      <c r="E40" s="4"/>
      <c r="F40" s="13"/>
      <c r="G40" s="20" t="s">
        <v>55</v>
      </c>
      <c r="H40" s="64" t="str">
        <f>IF(H39=0,"määramata",IF(H39&lt;5,4,IF(H39&lt;10,3,IF(H39&lt;15,2,1))))</f>
        <v>määramata</v>
      </c>
      <c r="I40" s="4"/>
      <c r="J40" s="12"/>
      <c r="K40" s="4"/>
    </row>
    <row r="41" spans="1:11" s="3" customFormat="1" ht="11.25">
      <c r="D41" s="4"/>
      <c r="E41" s="4"/>
      <c r="F41" s="13"/>
      <c r="G41" s="78" t="str">
        <f>VLOOKUP(H40,risk!A3:B7,2,FALSE)</f>
        <v>liiklusrisk määramata</v>
      </c>
      <c r="H41" s="78"/>
      <c r="I41" s="4"/>
      <c r="J41" s="12"/>
      <c r="K41" s="4"/>
    </row>
    <row r="42" spans="1:11" s="3" customFormat="1" ht="6" customHeight="1">
      <c r="D42" s="4"/>
      <c r="E42" s="4"/>
      <c r="F42" s="13"/>
      <c r="G42" s="4"/>
      <c r="H42" s="12"/>
      <c r="I42" s="4"/>
      <c r="J42" s="12"/>
      <c r="K42" s="4"/>
    </row>
    <row r="43" spans="1:11" s="3" customFormat="1" ht="30.75" customHeight="1">
      <c r="D43" s="83" t="s">
        <v>56</v>
      </c>
      <c r="E43" s="83"/>
      <c r="F43" s="83"/>
      <c r="G43" s="24" t="s">
        <v>57</v>
      </c>
      <c r="H43" s="23"/>
      <c r="I43" s="4"/>
      <c r="J43" s="12"/>
      <c r="K43" s="4"/>
    </row>
  </sheetData>
  <mergeCells count="72"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D39:F39"/>
    <mergeCell ref="D43:F43"/>
    <mergeCell ref="E33:F33"/>
    <mergeCell ref="E34:F34"/>
    <mergeCell ref="E35:F35"/>
    <mergeCell ref="E36:F36"/>
    <mergeCell ref="E37:F37"/>
    <mergeCell ref="E27:F27"/>
    <mergeCell ref="E28:F28"/>
    <mergeCell ref="E29:F29"/>
    <mergeCell ref="E30:F30"/>
    <mergeCell ref="E32:F32"/>
    <mergeCell ref="E24:F24"/>
    <mergeCell ref="E25:F25"/>
    <mergeCell ref="E26:F26"/>
    <mergeCell ref="D2:F2"/>
    <mergeCell ref="E4:F4"/>
    <mergeCell ref="E5:F5"/>
    <mergeCell ref="E6:F6"/>
    <mergeCell ref="E7:F7"/>
    <mergeCell ref="E8:F8"/>
    <mergeCell ref="E9:F9"/>
    <mergeCell ref="E10:F10"/>
    <mergeCell ref="E12:F12"/>
    <mergeCell ref="E13:F13"/>
    <mergeCell ref="E14:F14"/>
    <mergeCell ref="E15:F15"/>
    <mergeCell ref="G41:H41"/>
    <mergeCell ref="E1:F1"/>
    <mergeCell ref="D31:F31"/>
    <mergeCell ref="D11:F11"/>
    <mergeCell ref="I2:J2"/>
    <mergeCell ref="I11:J11"/>
    <mergeCell ref="I31:J31"/>
    <mergeCell ref="E3:F3"/>
    <mergeCell ref="E16:F16"/>
    <mergeCell ref="E17:F17"/>
    <mergeCell ref="E18:F18"/>
    <mergeCell ref="E19:F19"/>
    <mergeCell ref="E20:F20"/>
    <mergeCell ref="E22:F22"/>
    <mergeCell ref="E21:F21"/>
    <mergeCell ref="E23:F23"/>
  </mergeCells>
  <hyperlinks>
    <hyperlink ref="J12" r:id="rId1" display="Andmed LKF LÕ kaardilt  " xr:uid="{D7B3F0D3-BADB-4ABD-A82E-BDE6B21C27F9}"/>
    <hyperlink ref="J13" r:id="rId2" xr:uid="{4CA5CDF6-4213-4039-A0A3-E35CDB53E7B8}"/>
  </hyperlinks>
  <pageMargins left="0.7" right="0.7" top="0.75" bottom="0.75" header="0.3" footer="0.3"/>
  <pageSetup paperSize="9" orientation="portrait" r:id="rId3"/>
  <ignoredErrors>
    <ignoredError sqref="H16 H27 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Normal="100" workbookViewId="0">
      <selection activeCell="D41" sqref="D41"/>
    </sheetView>
  </sheetViews>
  <sheetFormatPr defaultRowHeight="12.75" customHeight="1"/>
  <cols>
    <col min="1" max="1" width="2.28515625" style="5" customWidth="1"/>
    <col min="2" max="2" width="65" style="5" customWidth="1"/>
    <col min="3" max="3" width="10.85546875" style="6" customWidth="1"/>
    <col min="4" max="4" width="9.7109375" style="6" customWidth="1"/>
    <col min="5" max="5" width="1.7109375" style="5" customWidth="1"/>
    <col min="6" max="6" width="1.5703125" style="5" customWidth="1"/>
    <col min="7" max="7" width="3.42578125" style="6" customWidth="1"/>
    <col min="8" max="8" width="80.85546875" style="5" customWidth="1"/>
    <col min="9" max="16384" width="9.140625" style="5"/>
  </cols>
  <sheetData>
    <row r="1" spans="1:8">
      <c r="A1" s="10" t="s">
        <v>58</v>
      </c>
      <c r="B1" s="6"/>
    </row>
    <row r="2" spans="1:8" ht="6.75" customHeight="1">
      <c r="A2" s="10"/>
      <c r="B2" s="6"/>
    </row>
    <row r="3" spans="1:8" ht="13.15" customHeight="1">
      <c r="A3" s="94" t="s">
        <v>59</v>
      </c>
      <c r="B3" s="94"/>
      <c r="C3" s="94"/>
    </row>
    <row r="4" spans="1:8" ht="13.9" customHeight="1">
      <c r="A4" s="95"/>
      <c r="B4" s="95"/>
      <c r="C4" s="95"/>
    </row>
    <row r="5" spans="1:8" ht="6.75" customHeight="1"/>
    <row r="6" spans="1:8" ht="41.25">
      <c r="A6" s="79" t="s">
        <v>60</v>
      </c>
      <c r="B6" s="96"/>
      <c r="C6" s="29" t="s">
        <v>61</v>
      </c>
      <c r="D6" s="30"/>
      <c r="E6" s="13"/>
      <c r="F6" s="13"/>
      <c r="G6" s="79" t="s">
        <v>62</v>
      </c>
      <c r="H6" s="79"/>
    </row>
    <row r="7" spans="1:8" ht="13.15" customHeight="1">
      <c r="A7" s="80" t="s">
        <v>63</v>
      </c>
      <c r="B7" s="80"/>
      <c r="C7" s="31"/>
      <c r="D7" s="16"/>
      <c r="E7" s="13"/>
      <c r="F7" s="13"/>
      <c r="G7" s="22" t="s">
        <v>64</v>
      </c>
      <c r="H7" s="19" t="s">
        <v>65</v>
      </c>
    </row>
    <row r="8" spans="1:8">
      <c r="A8" s="83" t="s">
        <v>66</v>
      </c>
      <c r="B8" s="83"/>
      <c r="C8" s="32"/>
      <c r="D8" s="33">
        <f>IF(C8="B",1.2,IF(C8="C",0.9,0.6))</f>
        <v>0.6</v>
      </c>
      <c r="E8" s="13"/>
      <c r="F8" s="13"/>
      <c r="G8" s="22" t="s">
        <v>67</v>
      </c>
      <c r="H8" s="19" t="s">
        <v>68</v>
      </c>
    </row>
    <row r="9" spans="1:8" ht="13.15" customHeight="1">
      <c r="A9" s="83" t="s">
        <v>69</v>
      </c>
      <c r="B9" s="83"/>
      <c r="C9" s="34"/>
      <c r="D9" s="33">
        <f>C9</f>
        <v>0</v>
      </c>
      <c r="E9" s="13"/>
      <c r="F9" s="13"/>
      <c r="G9" s="22" t="s">
        <v>70</v>
      </c>
      <c r="H9" s="19" t="s">
        <v>71</v>
      </c>
    </row>
    <row r="10" spans="1:8" ht="13.9" customHeight="1">
      <c r="A10" s="83" t="s">
        <v>72</v>
      </c>
      <c r="B10" s="83"/>
      <c r="C10" s="34"/>
      <c r="D10" s="35">
        <f>0.8+C10/10</f>
        <v>0.8</v>
      </c>
      <c r="E10" s="13"/>
      <c r="F10" s="13"/>
      <c r="G10" s="22" t="s">
        <v>73</v>
      </c>
      <c r="H10" s="19" t="s">
        <v>74</v>
      </c>
    </row>
    <row r="11" spans="1:8" ht="21.75" customHeight="1">
      <c r="A11" s="83" t="s">
        <v>75</v>
      </c>
      <c r="B11" s="83"/>
      <c r="C11" s="32"/>
      <c r="D11" s="35">
        <f>IF(C11="jah",1.5,1)</f>
        <v>1</v>
      </c>
      <c r="E11" s="13"/>
      <c r="F11" s="13"/>
      <c r="G11" s="83" t="s">
        <v>76</v>
      </c>
      <c r="H11" s="83"/>
    </row>
    <row r="12" spans="1:8" ht="13.9" customHeight="1">
      <c r="A12" s="83" t="s">
        <v>77</v>
      </c>
      <c r="B12" s="83"/>
      <c r="C12" s="32"/>
      <c r="D12" s="35">
        <f>IF(C12="jah",1.1,1)</f>
        <v>1</v>
      </c>
      <c r="E12" s="13"/>
      <c r="F12" s="13"/>
      <c r="G12" s="83" t="s">
        <v>78</v>
      </c>
      <c r="H12" s="83"/>
    </row>
    <row r="13" spans="1:8" ht="13.15" customHeight="1">
      <c r="A13" s="80" t="s">
        <v>79</v>
      </c>
      <c r="B13" s="80"/>
      <c r="C13" s="36"/>
      <c r="D13" s="16"/>
      <c r="E13" s="13"/>
      <c r="F13" s="13"/>
      <c r="G13" s="44" t="s">
        <v>80</v>
      </c>
      <c r="H13" s="37" t="s">
        <v>81</v>
      </c>
    </row>
    <row r="14" spans="1:8">
      <c r="A14" s="83" t="s">
        <v>82</v>
      </c>
      <c r="B14" s="83"/>
      <c r="C14" s="32"/>
      <c r="D14" s="35">
        <f>IF(C14="jah",1.4,1)</f>
        <v>1</v>
      </c>
      <c r="E14" s="13"/>
      <c r="F14" s="13"/>
      <c r="G14" s="93" t="s">
        <v>6</v>
      </c>
      <c r="H14" s="71"/>
    </row>
    <row r="15" spans="1:8">
      <c r="A15" s="83" t="s">
        <v>83</v>
      </c>
      <c r="B15" s="83"/>
      <c r="C15" s="32"/>
      <c r="D15" s="35">
        <f>IF(C15="jah",1.1,1)</f>
        <v>1</v>
      </c>
      <c r="E15" s="13"/>
      <c r="F15" s="13"/>
      <c r="G15" s="93"/>
      <c r="H15" s="7"/>
    </row>
    <row r="16" spans="1:8">
      <c r="A16" s="83" t="s">
        <v>84</v>
      </c>
      <c r="B16" s="83"/>
      <c r="C16" s="32"/>
      <c r="D16" s="35">
        <f>IF(C16="jah",1.2,1)</f>
        <v>1</v>
      </c>
      <c r="E16" s="13"/>
      <c r="F16" s="13"/>
      <c r="G16" s="93"/>
      <c r="H16" s="71"/>
    </row>
    <row r="17" spans="1:8">
      <c r="A17" s="83" t="s">
        <v>85</v>
      </c>
      <c r="B17" s="83"/>
      <c r="C17" s="32"/>
      <c r="D17" s="35">
        <f>IF(C17="jah",1.2,1)</f>
        <v>1</v>
      </c>
      <c r="E17" s="13"/>
      <c r="F17" s="13"/>
      <c r="G17" s="93"/>
      <c r="H17" s="7"/>
    </row>
    <row r="18" spans="1:8">
      <c r="A18" s="83" t="s">
        <v>86</v>
      </c>
      <c r="B18" s="83"/>
      <c r="C18" s="32"/>
      <c r="D18" s="35">
        <f t="shared" ref="D18:D19" si="0">IF(C18="jah",1.1,1)</f>
        <v>1</v>
      </c>
      <c r="E18" s="13"/>
      <c r="F18" s="13"/>
      <c r="G18" s="93"/>
      <c r="H18" s="7"/>
    </row>
    <row r="19" spans="1:8">
      <c r="A19" s="83" t="s">
        <v>87</v>
      </c>
      <c r="B19" s="83"/>
      <c r="C19" s="32"/>
      <c r="D19" s="35">
        <f t="shared" si="0"/>
        <v>1</v>
      </c>
      <c r="E19" s="13"/>
      <c r="F19" s="13"/>
      <c r="G19" s="93"/>
      <c r="H19" s="7"/>
    </row>
    <row r="20" spans="1:8" ht="20.25" customHeight="1">
      <c r="A20" s="83" t="s">
        <v>88</v>
      </c>
      <c r="B20" s="83"/>
      <c r="C20" s="32"/>
      <c r="D20" s="35">
        <f>IF(C20="jah",1.2,1)</f>
        <v>1</v>
      </c>
      <c r="E20" s="13"/>
      <c r="F20" s="13"/>
      <c r="G20" s="93"/>
      <c r="H20" s="7"/>
    </row>
    <row r="21" spans="1:8" ht="15" customHeight="1">
      <c r="A21" s="83" t="s">
        <v>89</v>
      </c>
      <c r="B21" s="83"/>
      <c r="C21" s="32"/>
      <c r="D21" s="35">
        <f>IF(C21="jah",1.1,1)</f>
        <v>1</v>
      </c>
      <c r="E21" s="13"/>
      <c r="F21" s="13"/>
      <c r="G21" s="93"/>
      <c r="H21" s="7"/>
    </row>
    <row r="22" spans="1:8">
      <c r="A22" s="83" t="s">
        <v>90</v>
      </c>
      <c r="B22" s="83"/>
      <c r="C22" s="32"/>
      <c r="D22" s="35">
        <f>IF(C22="jah",1.1,1)</f>
        <v>1</v>
      </c>
      <c r="E22" s="13"/>
      <c r="F22" s="13"/>
      <c r="G22" s="93"/>
      <c r="H22" s="7"/>
    </row>
    <row r="23" spans="1:8" ht="13.15" customHeight="1">
      <c r="A23" s="80" t="s">
        <v>91</v>
      </c>
      <c r="B23" s="80"/>
      <c r="C23" s="36"/>
      <c r="D23" s="16"/>
      <c r="E23" s="13"/>
      <c r="F23" s="13"/>
      <c r="G23" s="93"/>
      <c r="H23" s="38"/>
    </row>
    <row r="24" spans="1:8">
      <c r="A24" s="83" t="s">
        <v>92</v>
      </c>
      <c r="B24" s="83"/>
      <c r="C24" s="32"/>
      <c r="D24" s="35">
        <f>IF(C24="jah",0.6,1)</f>
        <v>1</v>
      </c>
      <c r="E24" s="13"/>
      <c r="F24" s="13"/>
      <c r="G24" s="93"/>
      <c r="H24" s="71"/>
    </row>
    <row r="25" spans="1:8">
      <c r="A25" s="83" t="s">
        <v>93</v>
      </c>
      <c r="B25" s="83"/>
      <c r="C25" s="32"/>
      <c r="D25" s="35">
        <f>IF(C25="jah",0.7,1)</f>
        <v>1</v>
      </c>
      <c r="E25" s="13"/>
      <c r="F25" s="13"/>
      <c r="G25" s="93"/>
      <c r="H25" s="7"/>
    </row>
    <row r="26" spans="1:8">
      <c r="A26" s="83" t="s">
        <v>94</v>
      </c>
      <c r="B26" s="83"/>
      <c r="C26" s="32"/>
      <c r="D26" s="35">
        <f>IF(C26="jah",0.9,1)</f>
        <v>1</v>
      </c>
      <c r="E26" s="13"/>
      <c r="F26" s="13"/>
      <c r="G26" s="93"/>
      <c r="H26" s="7"/>
    </row>
    <row r="27" spans="1:8">
      <c r="A27" s="83" t="s">
        <v>95</v>
      </c>
      <c r="B27" s="83"/>
      <c r="C27" s="32"/>
      <c r="D27" s="35">
        <f>IF(C27="jah",0.9,1)</f>
        <v>1</v>
      </c>
      <c r="E27" s="13"/>
      <c r="F27" s="13"/>
      <c r="G27" s="93"/>
      <c r="H27" s="7"/>
    </row>
    <row r="28" spans="1:8">
      <c r="A28" s="83" t="s">
        <v>96</v>
      </c>
      <c r="B28" s="83"/>
      <c r="C28" s="32"/>
      <c r="D28" s="35">
        <f>IF(C28="jah",0.6,1)</f>
        <v>1</v>
      </c>
      <c r="E28" s="13"/>
      <c r="F28" s="13"/>
      <c r="G28" s="93"/>
      <c r="H28" s="7"/>
    </row>
    <row r="29" spans="1:8">
      <c r="A29" s="83" t="s">
        <v>97</v>
      </c>
      <c r="B29" s="83"/>
      <c r="C29" s="32"/>
      <c r="D29" s="35">
        <f>IF(C29="jah",0.8,1)</f>
        <v>1</v>
      </c>
      <c r="E29" s="13"/>
      <c r="F29" s="13"/>
      <c r="G29" s="93"/>
      <c r="H29" s="7"/>
    </row>
    <row r="30" spans="1:8">
      <c r="A30" s="83" t="s">
        <v>98</v>
      </c>
      <c r="B30" s="83"/>
      <c r="C30" s="32"/>
      <c r="D30" s="35">
        <f>IF(C30="jah",0.8,1)</f>
        <v>1</v>
      </c>
      <c r="E30" s="13"/>
      <c r="F30" s="13"/>
      <c r="G30" s="93"/>
      <c r="H30" s="7"/>
    </row>
    <row r="31" spans="1:8">
      <c r="A31" s="83" t="s">
        <v>99</v>
      </c>
      <c r="B31" s="83"/>
      <c r="C31" s="32"/>
      <c r="D31" s="35">
        <f>IF(C31="jah",0.9,1)</f>
        <v>1</v>
      </c>
      <c r="E31" s="13"/>
      <c r="F31" s="13"/>
      <c r="G31" s="93"/>
      <c r="H31" s="7"/>
    </row>
    <row r="32" spans="1:8">
      <c r="A32" s="83" t="s">
        <v>100</v>
      </c>
      <c r="B32" s="83"/>
      <c r="C32" s="32"/>
      <c r="D32" s="35">
        <f>IF(C32="jah",0.8,1)</f>
        <v>1</v>
      </c>
      <c r="E32" s="13"/>
      <c r="F32" s="13"/>
      <c r="G32" s="93"/>
      <c r="H32" s="7"/>
    </row>
    <row r="33" spans="1:8">
      <c r="A33" s="83" t="s">
        <v>101</v>
      </c>
      <c r="B33" s="83"/>
      <c r="C33" s="32"/>
      <c r="D33" s="35">
        <f>IF(C33="jah",0.9,1)</f>
        <v>1</v>
      </c>
      <c r="E33" s="13"/>
      <c r="F33" s="13"/>
      <c r="G33" s="93"/>
      <c r="H33" s="7"/>
    </row>
    <row r="34" spans="1:8" ht="13.15" customHeight="1">
      <c r="A34" s="80" t="s">
        <v>102</v>
      </c>
      <c r="B34" s="80"/>
      <c r="C34" s="36"/>
      <c r="D34" s="16"/>
      <c r="E34" s="13"/>
      <c r="F34" s="13"/>
      <c r="G34" s="93"/>
      <c r="H34" s="39"/>
    </row>
    <row r="35" spans="1:8">
      <c r="A35" s="83" t="s">
        <v>103</v>
      </c>
      <c r="B35" s="83"/>
      <c r="C35" s="34"/>
      <c r="D35" s="35">
        <f>IF(C35=0,1,IF(C35&lt;31,0.7,IF(C35&gt;50,1.5,1)))</f>
        <v>1</v>
      </c>
      <c r="E35" s="13"/>
      <c r="F35" s="13"/>
      <c r="G35" s="93"/>
      <c r="H35" s="26"/>
    </row>
    <row r="36" spans="1:8" ht="20.25" customHeight="1">
      <c r="A36" s="83" t="s">
        <v>104</v>
      </c>
      <c r="B36" s="83"/>
      <c r="C36" s="32"/>
      <c r="D36" s="40">
        <f>IF(C36="jah",1.1,1)</f>
        <v>1</v>
      </c>
      <c r="E36" s="13"/>
      <c r="F36" s="13"/>
      <c r="G36" s="93"/>
      <c r="H36" s="26"/>
    </row>
    <row r="37" spans="1:8" ht="20.25" customHeight="1">
      <c r="A37" s="83" t="s">
        <v>105</v>
      </c>
      <c r="B37" s="83"/>
      <c r="C37" s="32"/>
      <c r="D37" s="40">
        <f>IF(C37="jah",0.9,1)</f>
        <v>1</v>
      </c>
      <c r="E37" s="13"/>
      <c r="F37" s="13"/>
      <c r="G37" s="93"/>
      <c r="H37" s="26"/>
    </row>
    <row r="38" spans="1:8" ht="13.15" customHeight="1">
      <c r="A38" s="80" t="s">
        <v>106</v>
      </c>
      <c r="B38" s="80"/>
      <c r="C38" s="36"/>
      <c r="D38" s="16"/>
      <c r="E38" s="13"/>
      <c r="F38" s="13"/>
      <c r="G38" s="93"/>
      <c r="H38" s="39"/>
    </row>
    <row r="39" spans="1:8">
      <c r="A39" s="83" t="s">
        <v>107</v>
      </c>
      <c r="B39" s="83"/>
      <c r="C39" s="34"/>
      <c r="D39" s="35">
        <f>IF(C39=0,1,IF(C39&gt;0,1.3,IF(C39=2,1.2,1.3)))</f>
        <v>1</v>
      </c>
      <c r="E39" s="13"/>
      <c r="F39" s="13"/>
      <c r="G39" s="93"/>
      <c r="H39" s="27" t="s">
        <v>28</v>
      </c>
    </row>
    <row r="40" spans="1:8">
      <c r="A40" s="11"/>
      <c r="B40" s="13"/>
      <c r="C40" s="41"/>
      <c r="D40" s="35"/>
      <c r="E40" s="13"/>
      <c r="F40" s="13"/>
      <c r="G40" s="14"/>
      <c r="H40" s="13"/>
    </row>
    <row r="41" spans="1:8">
      <c r="A41" s="85" t="s">
        <v>108</v>
      </c>
      <c r="B41" s="85"/>
      <c r="C41" s="42" t="s">
        <v>54</v>
      </c>
      <c r="D41" s="73">
        <f>PRODUCT(D7:D39)</f>
        <v>0</v>
      </c>
      <c r="E41" s="13"/>
      <c r="F41" s="13"/>
      <c r="G41" s="14"/>
      <c r="H41" s="13"/>
    </row>
    <row r="42" spans="1:8">
      <c r="A42" s="97"/>
      <c r="B42" s="98"/>
      <c r="C42" s="43" t="s">
        <v>55</v>
      </c>
      <c r="D42" s="22" t="str">
        <f>IF(D41=0,"määramata",IF(D41&lt;5,4,IF(D41&lt;10,3,IF(D41&lt;15,2,1))))</f>
        <v>määramata</v>
      </c>
      <c r="E42" s="41"/>
      <c r="F42" s="41"/>
      <c r="G42" s="45"/>
      <c r="H42" s="13"/>
    </row>
    <row r="43" spans="1:8">
      <c r="A43" s="99"/>
      <c r="B43" s="100"/>
      <c r="C43" s="78" t="str">
        <f>VLOOKUP(D42,risk!A3:B7,2,FALSE)</f>
        <v>liiklusrisk määramata</v>
      </c>
      <c r="D43" s="78"/>
      <c r="E43" s="13"/>
      <c r="F43" s="13"/>
      <c r="G43" s="14"/>
      <c r="H43" s="13"/>
    </row>
    <row r="44" spans="1:8">
      <c r="C44" s="11"/>
    </row>
  </sheetData>
  <mergeCells count="44">
    <mergeCell ref="A39:B39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:C3"/>
    <mergeCell ref="A4:C4"/>
    <mergeCell ref="A6:B6"/>
    <mergeCell ref="A7:B7"/>
    <mergeCell ref="A8:B8"/>
    <mergeCell ref="G14:G39"/>
    <mergeCell ref="C43:D43"/>
    <mergeCell ref="G6:H6"/>
    <mergeCell ref="G11:H11"/>
    <mergeCell ref="G12:H12"/>
  </mergeCells>
  <phoneticPr fontId="1" type="noConversion"/>
  <hyperlinks>
    <hyperlink ref="H39" r:id="rId1" xr:uid="{D8634688-6B2E-4133-8A4D-E91D6ECC14FD}"/>
  </hyperlinks>
  <pageMargins left="0.7" right="0.7" top="0.75" bottom="0.75" header="0.3" footer="0.3"/>
  <pageSetup paperSize="9" fitToWidth="0" fitToHeight="0" orientation="portrait" r:id="rId2"/>
  <headerFooter alignWithMargins="0"/>
  <ignoredErrors>
    <ignoredError sqref="D20 D14 D31:D32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opLeftCell="A15" zoomScaleNormal="100" workbookViewId="0">
      <selection activeCell="G30" sqref="G30:G32"/>
    </sheetView>
  </sheetViews>
  <sheetFormatPr defaultRowHeight="12.75" customHeight="1"/>
  <cols>
    <col min="1" max="1" width="3.140625" style="5" customWidth="1"/>
    <col min="2" max="2" width="58" style="5" customWidth="1"/>
    <col min="3" max="3" width="12" style="5" customWidth="1"/>
    <col min="4" max="4" width="11.42578125" style="5" customWidth="1"/>
    <col min="5" max="5" width="1.85546875" style="5" customWidth="1"/>
    <col min="6" max="6" width="3.7109375" style="6" customWidth="1"/>
    <col min="7" max="7" width="77.7109375" style="5" customWidth="1"/>
    <col min="8" max="8" width="3.28515625" style="5" customWidth="1"/>
    <col min="9" max="16384" width="9.140625" style="5"/>
  </cols>
  <sheetData>
    <row r="1" spans="1:7">
      <c r="A1" s="46" t="s">
        <v>109</v>
      </c>
      <c r="C1" s="3"/>
      <c r="D1" s="3"/>
      <c r="E1" s="3"/>
      <c r="F1" s="4"/>
      <c r="G1" s="3"/>
    </row>
    <row r="2" spans="1:7">
      <c r="B2" s="46"/>
      <c r="C2" s="3"/>
      <c r="D2" s="3"/>
      <c r="E2" s="3"/>
      <c r="F2" s="4"/>
      <c r="G2" s="3"/>
    </row>
    <row r="3" spans="1:7">
      <c r="A3" s="104" t="s">
        <v>110</v>
      </c>
      <c r="B3" s="104"/>
      <c r="C3" s="104"/>
      <c r="D3" s="3"/>
      <c r="E3" s="3"/>
      <c r="F3" s="4"/>
      <c r="G3" s="3"/>
    </row>
    <row r="4" spans="1:7">
      <c r="A4" s="105"/>
      <c r="B4" s="105"/>
      <c r="C4" s="105"/>
      <c r="D4" s="3"/>
      <c r="E4" s="3"/>
      <c r="F4" s="4"/>
      <c r="G4" s="3"/>
    </row>
    <row r="5" spans="1:7">
      <c r="B5" s="3"/>
      <c r="C5" s="3"/>
      <c r="D5" s="3"/>
      <c r="E5" s="3"/>
      <c r="F5" s="4"/>
      <c r="G5" s="3"/>
    </row>
    <row r="6" spans="1:7" ht="41.25">
      <c r="A6" s="104" t="s">
        <v>111</v>
      </c>
      <c r="B6" s="104"/>
      <c r="C6" s="48" t="s">
        <v>112</v>
      </c>
      <c r="D6" s="49" t="s">
        <v>113</v>
      </c>
      <c r="E6" s="50"/>
      <c r="F6" s="102" t="s">
        <v>114</v>
      </c>
      <c r="G6" s="102"/>
    </row>
    <row r="7" spans="1:7" ht="14.45" customHeight="1">
      <c r="A7" s="107" t="s">
        <v>69</v>
      </c>
      <c r="B7" s="107"/>
      <c r="C7" s="51"/>
      <c r="D7" s="52">
        <f>C7</f>
        <v>0</v>
      </c>
      <c r="E7" s="53"/>
      <c r="F7" s="82" t="s">
        <v>115</v>
      </c>
      <c r="G7" s="82"/>
    </row>
    <row r="8" spans="1:7">
      <c r="A8" s="107" t="s">
        <v>72</v>
      </c>
      <c r="B8" s="107"/>
      <c r="C8" s="51"/>
      <c r="D8" s="54">
        <f>0.8+C8/10</f>
        <v>0.8</v>
      </c>
      <c r="E8" s="55"/>
      <c r="F8" s="103" t="s">
        <v>6</v>
      </c>
      <c r="G8" s="70"/>
    </row>
    <row r="9" spans="1:7">
      <c r="A9" s="107" t="s">
        <v>77</v>
      </c>
      <c r="B9" s="107"/>
      <c r="C9" s="47"/>
      <c r="D9" s="56">
        <f>IF(C9="jah",1.1,1)</f>
        <v>1</v>
      </c>
      <c r="E9" s="57"/>
      <c r="F9" s="93"/>
      <c r="G9" s="72"/>
    </row>
    <row r="10" spans="1:7" ht="13.15" customHeight="1">
      <c r="A10" s="108" t="s">
        <v>79</v>
      </c>
      <c r="B10" s="108"/>
      <c r="C10" s="58"/>
      <c r="D10" s="56"/>
      <c r="E10" s="57"/>
      <c r="F10" s="93"/>
      <c r="G10" s="59"/>
    </row>
    <row r="11" spans="1:7">
      <c r="A11" s="107" t="s">
        <v>82</v>
      </c>
      <c r="B11" s="107"/>
      <c r="C11" s="47"/>
      <c r="D11" s="54">
        <f>IF(C11="jah",1.4,1)</f>
        <v>1</v>
      </c>
      <c r="E11" s="55"/>
      <c r="F11" s="93"/>
      <c r="G11" s="72"/>
    </row>
    <row r="12" spans="1:7">
      <c r="A12" s="107" t="s">
        <v>116</v>
      </c>
      <c r="B12" s="107"/>
      <c r="C12" s="47"/>
      <c r="D12" s="54">
        <f>IF(C12="jah",1.1,1)</f>
        <v>1</v>
      </c>
      <c r="E12" s="55"/>
      <c r="F12" s="93"/>
      <c r="G12" s="72"/>
    </row>
    <row r="13" spans="1:7">
      <c r="A13" s="107" t="s">
        <v>117</v>
      </c>
      <c r="B13" s="107"/>
      <c r="C13" s="47"/>
      <c r="D13" s="54">
        <f>IF(C13="jah",1.2,1)</f>
        <v>1</v>
      </c>
      <c r="E13" s="55"/>
      <c r="F13" s="93"/>
      <c r="G13" s="72"/>
    </row>
    <row r="14" spans="1:7">
      <c r="A14" s="82" t="s">
        <v>118</v>
      </c>
      <c r="B14" s="82"/>
      <c r="C14" s="47"/>
      <c r="D14" s="54">
        <f>IF(C14="jah",1.1,1)</f>
        <v>1</v>
      </c>
      <c r="E14" s="55"/>
      <c r="F14" s="93"/>
      <c r="G14" s="72"/>
    </row>
    <row r="15" spans="1:7">
      <c r="A15" s="107" t="s">
        <v>119</v>
      </c>
      <c r="B15" s="107"/>
      <c r="C15" s="47"/>
      <c r="D15" s="54">
        <f>IF(C15="jah",1.1,1)</f>
        <v>1</v>
      </c>
      <c r="E15" s="55"/>
      <c r="F15" s="93"/>
      <c r="G15" s="72"/>
    </row>
    <row r="16" spans="1:7">
      <c r="A16" s="82" t="s">
        <v>87</v>
      </c>
      <c r="B16" s="82"/>
      <c r="C16" s="47"/>
      <c r="D16" s="54">
        <f>IF(C16="jah",1.1,1)</f>
        <v>1</v>
      </c>
      <c r="E16" s="55"/>
      <c r="F16" s="93"/>
      <c r="G16" s="72"/>
    </row>
    <row r="17" spans="1:7">
      <c r="A17" s="107" t="s">
        <v>120</v>
      </c>
      <c r="B17" s="107"/>
      <c r="C17" s="47"/>
      <c r="D17" s="54">
        <f>IF(C17="jah",1.2,1)</f>
        <v>1</v>
      </c>
      <c r="E17" s="55"/>
      <c r="F17" s="93"/>
      <c r="G17" s="72"/>
    </row>
    <row r="18" spans="1:7">
      <c r="A18" s="107" t="s">
        <v>121</v>
      </c>
      <c r="B18" s="107"/>
      <c r="C18" s="47"/>
      <c r="D18" s="54">
        <f>IF(C18="jah",1.4,1)</f>
        <v>1</v>
      </c>
      <c r="E18" s="55"/>
      <c r="F18" s="93"/>
      <c r="G18" s="72"/>
    </row>
    <row r="19" spans="1:7">
      <c r="A19" s="107" t="s">
        <v>122</v>
      </c>
      <c r="B19" s="107"/>
      <c r="C19" s="47"/>
      <c r="D19" s="54">
        <f>IF(C19="jah",1.4,1)</f>
        <v>1</v>
      </c>
      <c r="E19" s="55"/>
      <c r="F19" s="93"/>
      <c r="G19" s="72"/>
    </row>
    <row r="20" spans="1:7">
      <c r="A20" s="107" t="s">
        <v>90</v>
      </c>
      <c r="B20" s="107"/>
      <c r="C20" s="47"/>
      <c r="D20" s="54">
        <f>IF(C20="jah",1.1,1)</f>
        <v>1</v>
      </c>
      <c r="E20" s="55"/>
      <c r="F20" s="93"/>
      <c r="G20" s="72"/>
    </row>
    <row r="21" spans="1:7">
      <c r="A21" s="108" t="s">
        <v>123</v>
      </c>
      <c r="B21" s="108"/>
      <c r="C21" s="58"/>
      <c r="D21" s="56"/>
      <c r="E21" s="57"/>
      <c r="F21" s="93"/>
      <c r="G21" s="59"/>
    </row>
    <row r="22" spans="1:7">
      <c r="A22" s="107" t="s">
        <v>124</v>
      </c>
      <c r="B22" s="107"/>
      <c r="C22" s="51"/>
      <c r="D22" s="54">
        <f>IF(C22=0,1,IF(C22&lt;20,0.6,IF(C22&lt;30,0.7,IF(C22&lt;40,0.8,IF(C22&lt;50,0.9,IF(C22&lt;60,1,IF(C22&lt;70,1.1,1.2)))))))</f>
        <v>1</v>
      </c>
      <c r="E22" s="55"/>
      <c r="F22" s="93"/>
      <c r="G22" s="72"/>
    </row>
    <row r="23" spans="1:7">
      <c r="A23" s="107" t="s">
        <v>125</v>
      </c>
      <c r="B23" s="107"/>
      <c r="C23" s="47"/>
      <c r="D23" s="54">
        <f>IF(C23="jah",0.8,1)</f>
        <v>1</v>
      </c>
      <c r="E23" s="55"/>
      <c r="F23" s="93"/>
      <c r="G23" s="72"/>
    </row>
    <row r="24" spans="1:7">
      <c r="A24" s="107" t="s">
        <v>96</v>
      </c>
      <c r="B24" s="107"/>
      <c r="C24" s="47"/>
      <c r="D24" s="54">
        <f>IF(C24="jah",0.8,1)</f>
        <v>1</v>
      </c>
      <c r="E24" s="55"/>
      <c r="F24" s="93"/>
      <c r="G24" s="72"/>
    </row>
    <row r="25" spans="1:7">
      <c r="A25" s="107" t="s">
        <v>126</v>
      </c>
      <c r="B25" s="107"/>
      <c r="C25" s="47"/>
      <c r="D25" s="54">
        <f>IF(C25="jah",0.8,1)</f>
        <v>1</v>
      </c>
      <c r="E25" s="55"/>
      <c r="F25" s="93"/>
      <c r="G25" s="72"/>
    </row>
    <row r="26" spans="1:7">
      <c r="A26" s="107" t="s">
        <v>98</v>
      </c>
      <c r="B26" s="107"/>
      <c r="C26" s="47"/>
      <c r="D26" s="54">
        <f>IF(C26="jah",0.8,1)</f>
        <v>1</v>
      </c>
      <c r="E26" s="55"/>
      <c r="F26" s="93"/>
      <c r="G26" s="72"/>
    </row>
    <row r="27" spans="1:7">
      <c r="A27" s="107" t="s">
        <v>100</v>
      </c>
      <c r="B27" s="107"/>
      <c r="C27" s="47"/>
      <c r="D27" s="54">
        <f>IF(C27="jah",0.8,1)</f>
        <v>1</v>
      </c>
      <c r="E27" s="55"/>
      <c r="F27" s="93"/>
      <c r="G27" s="72"/>
    </row>
    <row r="28" spans="1:7">
      <c r="A28" s="107" t="s">
        <v>101</v>
      </c>
      <c r="B28" s="107"/>
      <c r="C28" s="47"/>
      <c r="D28" s="54">
        <f>IF(C28="jah",0.9,1)</f>
        <v>1</v>
      </c>
      <c r="E28" s="55"/>
      <c r="F28" s="93"/>
      <c r="G28" s="72"/>
    </row>
    <row r="29" spans="1:7">
      <c r="A29" s="108" t="s">
        <v>102</v>
      </c>
      <c r="B29" s="108"/>
      <c r="C29" s="58"/>
      <c r="D29" s="56"/>
      <c r="E29" s="57"/>
      <c r="F29" s="93"/>
      <c r="G29" s="59"/>
    </row>
    <row r="30" spans="1:7">
      <c r="A30" s="107" t="s">
        <v>103</v>
      </c>
      <c r="B30" s="107"/>
      <c r="C30" s="51"/>
      <c r="D30" s="54">
        <f>IF(C30=0,1,IF(C30&lt;31,0.7,IF(C30&gt;50,1.5,1)))</f>
        <v>1</v>
      </c>
      <c r="E30" s="55"/>
      <c r="F30" s="93"/>
      <c r="G30" s="72"/>
    </row>
    <row r="31" spans="1:7" ht="21" customHeight="1">
      <c r="A31" s="82" t="s">
        <v>127</v>
      </c>
      <c r="B31" s="82"/>
      <c r="C31" s="47"/>
      <c r="D31" s="60">
        <f>IF(C31="jah",1.1,1)</f>
        <v>1</v>
      </c>
      <c r="E31" s="61"/>
      <c r="F31" s="93"/>
      <c r="G31" s="72"/>
    </row>
    <row r="32" spans="1:7" ht="21" customHeight="1">
      <c r="A32" s="82" t="s">
        <v>128</v>
      </c>
      <c r="B32" s="82"/>
      <c r="C32" s="47"/>
      <c r="D32" s="60">
        <f>IF(C32="jah",0.9,1)</f>
        <v>1</v>
      </c>
      <c r="E32" s="61"/>
      <c r="F32" s="93"/>
      <c r="G32" s="72"/>
    </row>
    <row r="33" spans="1:7">
      <c r="A33" s="108" t="s">
        <v>106</v>
      </c>
      <c r="B33" s="108"/>
      <c r="C33" s="58"/>
      <c r="D33" s="56"/>
      <c r="E33" s="57"/>
      <c r="F33" s="93"/>
      <c r="G33" s="59"/>
    </row>
    <row r="34" spans="1:7">
      <c r="A34" s="107" t="s">
        <v>107</v>
      </c>
      <c r="B34" s="107"/>
      <c r="C34" s="51"/>
      <c r="D34" s="54">
        <f>IF(C34=0,1,IF(C34&gt;0,1.3,IF(C34=2,1.2,1.3)))</f>
        <v>1</v>
      </c>
      <c r="E34" s="55"/>
      <c r="F34" s="93"/>
      <c r="G34" s="62" t="s">
        <v>28</v>
      </c>
    </row>
    <row r="35" spans="1:7">
      <c r="B35" s="3"/>
      <c r="C35" s="46"/>
      <c r="D35" s="55"/>
      <c r="E35" s="55"/>
      <c r="F35" s="4"/>
      <c r="G35" s="3"/>
    </row>
    <row r="36" spans="1:7">
      <c r="A36" s="106" t="s">
        <v>129</v>
      </c>
      <c r="B36" s="106"/>
      <c r="C36" s="21" t="s">
        <v>54</v>
      </c>
      <c r="D36" s="63">
        <f>PRODUCT(D7:D34)/2</f>
        <v>0</v>
      </c>
      <c r="E36" s="55"/>
      <c r="F36" s="4"/>
      <c r="G36" s="3"/>
    </row>
    <row r="37" spans="1:7">
      <c r="B37" s="46"/>
      <c r="C37" s="20" t="s">
        <v>55</v>
      </c>
      <c r="D37" s="64" t="str">
        <f>IF(D36=0,"määramata",IF(D36&lt;5,4,IF(D36&lt;10,3,IF(D36&lt;15,2,1))))</f>
        <v>määramata</v>
      </c>
      <c r="E37" s="55"/>
      <c r="F37" s="4"/>
      <c r="G37" s="3"/>
    </row>
    <row r="38" spans="1:7">
      <c r="B38" s="3"/>
      <c r="C38" s="101" t="str">
        <f>VLOOKUP(D37,risk!A3:B7,2,FALSE)</f>
        <v>liiklusrisk määramata</v>
      </c>
      <c r="D38" s="101"/>
      <c r="E38" s="55"/>
      <c r="F38" s="4"/>
      <c r="G38" s="3"/>
    </row>
    <row r="39" spans="1:7">
      <c r="E39" s="55"/>
    </row>
    <row r="40" spans="1:7" ht="12.75" customHeight="1">
      <c r="E40" s="55"/>
    </row>
  </sheetData>
  <mergeCells count="36">
    <mergeCell ref="A24:B24"/>
    <mergeCell ref="A25:B25"/>
    <mergeCell ref="A26:B26"/>
    <mergeCell ref="A27:B27"/>
    <mergeCell ref="A33:B33"/>
    <mergeCell ref="A28:B28"/>
    <mergeCell ref="A29:B29"/>
    <mergeCell ref="A30:B30"/>
    <mergeCell ref="A31:B31"/>
    <mergeCell ref="A32:B32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C38:D38"/>
    <mergeCell ref="F6:G6"/>
    <mergeCell ref="F7:G7"/>
    <mergeCell ref="F8:F34"/>
    <mergeCell ref="A3:C3"/>
    <mergeCell ref="A4:C4"/>
    <mergeCell ref="A36:B36"/>
    <mergeCell ref="A34:B34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hyperlinks>
    <hyperlink ref="G34" r:id="rId1" xr:uid="{FD53B6D8-3222-441F-A937-3CF182C18DC3}"/>
  </hyperlinks>
  <pageMargins left="0.7" right="0.7" top="0.75" bottom="0.75" header="0.3" footer="0.3"/>
  <pageSetup paperSize="9" fitToWidth="0" fitToHeight="0" orientation="portrait" r:id="rId2"/>
  <headerFooter alignWithMargins="0"/>
  <ignoredErrors>
    <ignoredError sqref="D13" 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D11" sqref="D11"/>
    </sheetView>
  </sheetViews>
  <sheetFormatPr defaultRowHeight="13.15"/>
  <cols>
    <col min="1" max="1" width="14.85546875" style="1" customWidth="1"/>
    <col min="2" max="2" width="30.140625" customWidth="1"/>
    <col min="3" max="3" width="19.85546875" customWidth="1"/>
  </cols>
  <sheetData>
    <row r="1" spans="1:2" ht="14.25">
      <c r="A1" s="66" t="s">
        <v>130</v>
      </c>
      <c r="B1" s="67" t="s">
        <v>131</v>
      </c>
    </row>
    <row r="2" spans="1:2" ht="14.25">
      <c r="A2" s="68"/>
      <c r="B2" s="69"/>
    </row>
    <row r="3" spans="1:2" ht="14.25">
      <c r="A3" s="65">
        <v>1</v>
      </c>
      <c r="B3" s="2" t="s">
        <v>132</v>
      </c>
    </row>
    <row r="4" spans="1:2" ht="14.25">
      <c r="A4" s="65">
        <v>2</v>
      </c>
      <c r="B4" s="2" t="s">
        <v>133</v>
      </c>
    </row>
    <row r="5" spans="1:2" ht="14.25">
      <c r="A5" s="65">
        <v>3</v>
      </c>
      <c r="B5" s="2" t="s">
        <v>134</v>
      </c>
    </row>
    <row r="6" spans="1:2" ht="14.25">
      <c r="A6" s="65">
        <v>4</v>
      </c>
      <c r="B6" s="2" t="s">
        <v>135</v>
      </c>
    </row>
    <row r="7" spans="1:2" ht="14.25">
      <c r="A7" s="65" t="s">
        <v>136</v>
      </c>
      <c r="B7" s="2" t="s">
        <v>137</v>
      </c>
    </row>
    <row r="8" spans="1:2" ht="14.25">
      <c r="A8" s="68"/>
      <c r="B8" s="69"/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761F8A761C1340AB532315FCF8E055" ma:contentTypeVersion="2" ma:contentTypeDescription="Loo uus dokument" ma:contentTypeScope="" ma:versionID="69a9e7639ccc75a9c47875806fec88e1">
  <xsd:schema xmlns:xsd="http://www.w3.org/2001/XMLSchema" xmlns:xs="http://www.w3.org/2001/XMLSchema" xmlns:p="http://schemas.microsoft.com/office/2006/metadata/properties" xmlns:ns2="4b0d4c44-776c-4821-866c-7863d6b78eea" targetNamespace="http://schemas.microsoft.com/office/2006/metadata/properties" ma:root="true" ma:fieldsID="95250c3b5c688cbf1e6b945eb6afb613" ns2:_="">
    <xsd:import namespace="4b0d4c44-776c-4821-866c-7863d6b78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d4c44-776c-4821-866c-7863d6b78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FC6B2-586D-4716-A391-D7755D86355C}"/>
</file>

<file path=customXml/itemProps2.xml><?xml version="1.0" encoding="utf-8"?>
<ds:datastoreItem xmlns:ds="http://schemas.openxmlformats.org/officeDocument/2006/customXml" ds:itemID="{77D994D0-60B4-4A27-B71A-2333261FF808}"/>
</file>

<file path=customXml/itemProps3.xml><?xml version="1.0" encoding="utf-8"?>
<ds:datastoreItem xmlns:ds="http://schemas.openxmlformats.org/officeDocument/2006/customXml" ds:itemID="{70BDF45B-7A81-4AFF-9C01-740658CE2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Stratum OÜ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 Antov</dc:creator>
  <cp:keywords/>
  <dc:description/>
  <cp:lastModifiedBy/>
  <cp:revision/>
  <dcterms:created xsi:type="dcterms:W3CDTF">2006-05-16T14:36:21Z</dcterms:created>
  <dcterms:modified xsi:type="dcterms:W3CDTF">2023-09-05T10:32:41Z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0x010100B0761F8A761C1340AB532315FCF8E055</vt:lpwstr>
  </property>
</Properties>
</file>